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S.PP.RACUNOVODSTVO\Desktop\2025\Financijska izvješća\Izvješće o izvršenju 1-12\"/>
    </mc:Choice>
  </mc:AlternateContent>
  <xr:revisionPtr revIDLastSave="0" documentId="13_ncr:1_{BD70D0C3-5D0A-4785-BADD-5DC4C07311AF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1" r:id="rId1"/>
    <sheet name=" Račun prihoda i rashoda" sheetId="3" r:id="rId2"/>
    <sheet name="Funk Kla" sheetId="10" r:id="rId3"/>
    <sheet name="Račun financiranja " sheetId="9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7" l="1"/>
  <c r="K32" i="3"/>
  <c r="K23" i="3"/>
  <c r="I20" i="3"/>
  <c r="I25" i="3"/>
  <c r="I33" i="3"/>
  <c r="G8" i="7" l="1"/>
  <c r="I80" i="7"/>
  <c r="I79" i="7"/>
  <c r="I78" i="7"/>
  <c r="I82" i="3"/>
  <c r="F50" i="7"/>
  <c r="H50" i="7"/>
  <c r="I50" i="7" s="1"/>
  <c r="G50" i="7"/>
  <c r="G77" i="3"/>
  <c r="G76" i="3" s="1"/>
  <c r="J36" i="3" l="1"/>
  <c r="J63" i="3"/>
  <c r="J67" i="3"/>
  <c r="J47" i="3"/>
  <c r="I48" i="7"/>
  <c r="I61" i="7"/>
  <c r="G57" i="7"/>
  <c r="H57" i="7"/>
  <c r="F57" i="7"/>
  <c r="I55" i="7"/>
  <c r="I51" i="7"/>
  <c r="I52" i="7"/>
  <c r="I53" i="7"/>
  <c r="I57" i="7" l="1"/>
  <c r="J38" i="3"/>
  <c r="I38" i="3"/>
  <c r="H38" i="3"/>
  <c r="G37" i="3"/>
  <c r="G39" i="3"/>
  <c r="G42" i="3"/>
  <c r="I22" i="3"/>
  <c r="H22" i="3"/>
  <c r="H14" i="3"/>
  <c r="F39" i="7"/>
  <c r="G67" i="7"/>
  <c r="G72" i="7"/>
  <c r="G77" i="7"/>
  <c r="G66" i="7" l="1"/>
  <c r="J20" i="1" l="1"/>
  <c r="I20" i="1"/>
  <c r="H20" i="1"/>
  <c r="G20" i="1"/>
  <c r="J30" i="3"/>
  <c r="I30" i="3"/>
  <c r="H30" i="3"/>
  <c r="G30" i="3"/>
  <c r="I85" i="7" l="1"/>
  <c r="H77" i="7"/>
  <c r="I63" i="7"/>
  <c r="H20" i="3"/>
  <c r="H19" i="3" s="1"/>
  <c r="G74" i="3"/>
  <c r="G73" i="3" s="1"/>
  <c r="J78" i="3"/>
  <c r="H78" i="3"/>
  <c r="H77" i="3" s="1"/>
  <c r="H76" i="3" s="1"/>
  <c r="I78" i="3"/>
  <c r="I77" i="3" s="1"/>
  <c r="I76" i="3" s="1"/>
  <c r="G29" i="7"/>
  <c r="G40" i="7"/>
  <c r="J75" i="3"/>
  <c r="J74" i="3" s="1"/>
  <c r="H75" i="3"/>
  <c r="H74" i="3" s="1"/>
  <c r="I75" i="3"/>
  <c r="I74" i="3" s="1"/>
  <c r="H36" i="3"/>
  <c r="H35" i="3" s="1"/>
  <c r="I36" i="3"/>
  <c r="H40" i="3"/>
  <c r="H39" i="3" s="1"/>
  <c r="I40" i="3"/>
  <c r="J40" i="3"/>
  <c r="H44" i="3"/>
  <c r="H45" i="3"/>
  <c r="J44" i="3"/>
  <c r="J45" i="3"/>
  <c r="H37" i="3"/>
  <c r="H43" i="3"/>
  <c r="J43" i="3"/>
  <c r="H47" i="3"/>
  <c r="H48" i="3"/>
  <c r="H49" i="3"/>
  <c r="H50" i="3"/>
  <c r="J48" i="3"/>
  <c r="J49" i="3"/>
  <c r="J50" i="3"/>
  <c r="H54" i="3"/>
  <c r="H55" i="3"/>
  <c r="H57" i="3"/>
  <c r="H58" i="3"/>
  <c r="H59" i="3"/>
  <c r="H60" i="3"/>
  <c r="H61" i="3"/>
  <c r="J54" i="3"/>
  <c r="J55" i="3"/>
  <c r="J57" i="3"/>
  <c r="J58" i="3"/>
  <c r="J59" i="3"/>
  <c r="J60" i="3"/>
  <c r="J61" i="3"/>
  <c r="H63" i="3"/>
  <c r="H64" i="3"/>
  <c r="H65" i="3"/>
  <c r="H67" i="3"/>
  <c r="J64" i="3"/>
  <c r="J65" i="3"/>
  <c r="H71" i="3"/>
  <c r="J71" i="3"/>
  <c r="H82" i="3"/>
  <c r="H81" i="3" s="1"/>
  <c r="J82" i="3"/>
  <c r="H93" i="3"/>
  <c r="H88" i="3"/>
  <c r="H87" i="3" s="1"/>
  <c r="J88" i="3"/>
  <c r="J93" i="3"/>
  <c r="I93" i="3"/>
  <c r="I88" i="3"/>
  <c r="I87" i="3" s="1"/>
  <c r="I81" i="3"/>
  <c r="H89" i="3"/>
  <c r="I89" i="3"/>
  <c r="I71" i="3"/>
  <c r="I70" i="3" s="1"/>
  <c r="I69" i="3" s="1"/>
  <c r="I67" i="3"/>
  <c r="I65" i="3"/>
  <c r="I64" i="3"/>
  <c r="I63" i="3"/>
  <c r="I61" i="3"/>
  <c r="I60" i="3"/>
  <c r="I59" i="3"/>
  <c r="I58" i="3"/>
  <c r="I57" i="3"/>
  <c r="I55" i="3"/>
  <c r="I54" i="3"/>
  <c r="I50" i="3"/>
  <c r="I49" i="3"/>
  <c r="I48" i="3"/>
  <c r="I47" i="3"/>
  <c r="I45" i="3"/>
  <c r="I44" i="3"/>
  <c r="I43" i="3"/>
  <c r="H70" i="3"/>
  <c r="H69" i="3" s="1"/>
  <c r="H40" i="7"/>
  <c r="H8" i="7"/>
  <c r="H26" i="3"/>
  <c r="H21" i="3"/>
  <c r="I60" i="7"/>
  <c r="I59" i="7"/>
  <c r="I58" i="7"/>
  <c r="F77" i="7"/>
  <c r="F40" i="7"/>
  <c r="I80" i="3" l="1"/>
  <c r="I46" i="3"/>
  <c r="L75" i="3"/>
  <c r="H53" i="3"/>
  <c r="H80" i="3"/>
  <c r="H18" i="3"/>
  <c r="I73" i="3"/>
  <c r="H73" i="3"/>
  <c r="G7" i="7"/>
  <c r="K75" i="3"/>
  <c r="H62" i="3"/>
  <c r="H46" i="3"/>
  <c r="H42" i="3"/>
  <c r="H34" i="3"/>
  <c r="I62" i="3"/>
  <c r="I53" i="3"/>
  <c r="I42" i="3"/>
  <c r="H41" i="3" l="1"/>
  <c r="H33" i="3" s="1"/>
  <c r="I41" i="3"/>
  <c r="H15" i="1" l="1"/>
  <c r="I39" i="3"/>
  <c r="I37" i="3"/>
  <c r="I35" i="3"/>
  <c r="I34" i="3" l="1"/>
  <c r="I15" i="1" s="1"/>
  <c r="I26" i="3"/>
  <c r="H29" i="7"/>
  <c r="H67" i="7"/>
  <c r="H91" i="7"/>
  <c r="H90" i="7" s="1"/>
  <c r="H88" i="7"/>
  <c r="H85" i="7"/>
  <c r="H72" i="7"/>
  <c r="H64" i="7"/>
  <c r="H62" i="7"/>
  <c r="H39" i="7"/>
  <c r="I89" i="7"/>
  <c r="I92" i="7"/>
  <c r="G91" i="7"/>
  <c r="I14" i="3" s="1"/>
  <c r="F91" i="7"/>
  <c r="F90" i="7" s="1"/>
  <c r="I70" i="7"/>
  <c r="I68" i="7"/>
  <c r="F67" i="7"/>
  <c r="I49" i="7"/>
  <c r="I21" i="3"/>
  <c r="I19" i="3"/>
  <c r="I16" i="3"/>
  <c r="I15" i="3" s="1"/>
  <c r="I34" i="7"/>
  <c r="I77" i="7"/>
  <c r="I47" i="7"/>
  <c r="H87" i="7" l="1"/>
  <c r="I88" i="7"/>
  <c r="H66" i="7"/>
  <c r="G90" i="7"/>
  <c r="I91" i="7"/>
  <c r="H7" i="7"/>
  <c r="I67" i="7"/>
  <c r="I18" i="3"/>
  <c r="I45" i="7" l="1"/>
  <c r="I44" i="7"/>
  <c r="J77" i="3" l="1"/>
  <c r="J76" i="3" s="1"/>
  <c r="J81" i="3"/>
  <c r="J62" i="3"/>
  <c r="J53" i="3"/>
  <c r="J46" i="3"/>
  <c r="J42" i="3"/>
  <c r="J41" i="3" l="1"/>
  <c r="J16" i="3"/>
  <c r="L74" i="3" l="1"/>
  <c r="K74" i="3"/>
  <c r="J73" i="3"/>
  <c r="K73" i="3" l="1"/>
  <c r="L73" i="3"/>
  <c r="K17" i="3"/>
  <c r="K20" i="3"/>
  <c r="L20" i="3"/>
  <c r="K22" i="3"/>
  <c r="K36" i="3"/>
  <c r="L36" i="3"/>
  <c r="K38" i="3"/>
  <c r="L38" i="3"/>
  <c r="K40" i="3"/>
  <c r="L40" i="3"/>
  <c r="K43" i="3"/>
  <c r="L43" i="3"/>
  <c r="K44" i="3"/>
  <c r="L44" i="3"/>
  <c r="K45" i="3"/>
  <c r="L45" i="3"/>
  <c r="K47" i="3"/>
  <c r="L47" i="3"/>
  <c r="K48" i="3"/>
  <c r="L48" i="3"/>
  <c r="K49" i="3"/>
  <c r="L49" i="3"/>
  <c r="K50" i="3"/>
  <c r="L50" i="3"/>
  <c r="K54" i="3"/>
  <c r="L54" i="3"/>
  <c r="K55" i="3"/>
  <c r="L55" i="3"/>
  <c r="K57" i="3"/>
  <c r="L57" i="3"/>
  <c r="K58" i="3"/>
  <c r="L58" i="3"/>
  <c r="K59" i="3"/>
  <c r="L59" i="3"/>
  <c r="K60" i="3"/>
  <c r="L60" i="3"/>
  <c r="K61" i="3"/>
  <c r="L61" i="3"/>
  <c r="K63" i="3"/>
  <c r="L63" i="3"/>
  <c r="K64" i="3"/>
  <c r="L64" i="3"/>
  <c r="K65" i="3"/>
  <c r="L65" i="3"/>
  <c r="K71" i="3"/>
  <c r="L71" i="3"/>
  <c r="L82" i="3"/>
  <c r="K88" i="3"/>
  <c r="L88" i="3"/>
  <c r="K93" i="3"/>
  <c r="J35" i="3"/>
  <c r="J37" i="3"/>
  <c r="J39" i="3"/>
  <c r="J70" i="3"/>
  <c r="J69" i="3" s="1"/>
  <c r="J87" i="3"/>
  <c r="J89" i="3"/>
  <c r="H92" i="3"/>
  <c r="H91" i="3" s="1"/>
  <c r="I92" i="3"/>
  <c r="I91" i="3" s="1"/>
  <c r="J92" i="3"/>
  <c r="J91" i="3" s="1"/>
  <c r="L26" i="3"/>
  <c r="J21" i="3"/>
  <c r="J19" i="3"/>
  <c r="J15" i="3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7" i="7"/>
  <c r="I28" i="7"/>
  <c r="I30" i="7"/>
  <c r="I31" i="7"/>
  <c r="I32" i="7"/>
  <c r="I33" i="7"/>
  <c r="I41" i="7"/>
  <c r="I42" i="7"/>
  <c r="I43" i="7"/>
  <c r="I54" i="7"/>
  <c r="I73" i="7"/>
  <c r="I74" i="7"/>
  <c r="I75" i="7"/>
  <c r="I84" i="7"/>
  <c r="I9" i="7"/>
  <c r="G88" i="7"/>
  <c r="F88" i="7"/>
  <c r="F87" i="7" s="1"/>
  <c r="G85" i="7"/>
  <c r="F85" i="7"/>
  <c r="G83" i="7"/>
  <c r="H83" i="7"/>
  <c r="G64" i="7"/>
  <c r="I64" i="7" s="1"/>
  <c r="F64" i="7"/>
  <c r="G62" i="7"/>
  <c r="G39" i="7"/>
  <c r="F8" i="7"/>
  <c r="F29" i="7"/>
  <c r="F62" i="7"/>
  <c r="F72" i="7"/>
  <c r="F66" i="7" s="1"/>
  <c r="F83" i="7"/>
  <c r="F82" i="7" s="1"/>
  <c r="H25" i="3" l="1"/>
  <c r="H24" i="3" s="1"/>
  <c r="H23" i="3" s="1"/>
  <c r="H13" i="3"/>
  <c r="H12" i="3" s="1"/>
  <c r="F38" i="7"/>
  <c r="F7" i="7"/>
  <c r="I24" i="3"/>
  <c r="I23" i="3" s="1"/>
  <c r="J80" i="3"/>
  <c r="J79" i="3" s="1"/>
  <c r="H82" i="7"/>
  <c r="H38" i="7" s="1"/>
  <c r="G87" i="7"/>
  <c r="I13" i="3"/>
  <c r="I12" i="3" s="1"/>
  <c r="G82" i="7"/>
  <c r="G38" i="7" s="1"/>
  <c r="I72" i="7"/>
  <c r="J13" i="3"/>
  <c r="J12" i="3" s="1"/>
  <c r="K26" i="3"/>
  <c r="I83" i="7"/>
  <c r="I40" i="7"/>
  <c r="I62" i="7"/>
  <c r="J34" i="3"/>
  <c r="J33" i="3" s="1"/>
  <c r="J18" i="3"/>
  <c r="I8" i="7"/>
  <c r="I29" i="7"/>
  <c r="I82" i="7" l="1"/>
  <c r="I11" i="3"/>
  <c r="I10" i="3" s="1"/>
  <c r="I66" i="7"/>
  <c r="I7" i="7"/>
  <c r="K14" i="3"/>
  <c r="L14" i="3"/>
  <c r="I39" i="7"/>
  <c r="J16" i="1"/>
  <c r="I12" i="1" l="1"/>
  <c r="I11" i="1" s="1"/>
  <c r="J32" i="3"/>
  <c r="J9" i="10" s="1"/>
  <c r="K9" i="10" s="1"/>
  <c r="J15" i="1"/>
  <c r="J24" i="3"/>
  <c r="J23" i="3" s="1"/>
  <c r="J11" i="3" s="1"/>
  <c r="I38" i="7"/>
  <c r="L25" i="3"/>
  <c r="K25" i="3"/>
  <c r="J10" i="3" l="1"/>
  <c r="L15" i="1" l="1"/>
  <c r="J14" i="1"/>
  <c r="J12" i="1"/>
  <c r="L12" i="1" l="1"/>
  <c r="J11" i="1"/>
  <c r="L87" i="3"/>
  <c r="L81" i="3"/>
  <c r="L62" i="3"/>
  <c r="L53" i="3"/>
  <c r="L42" i="3"/>
  <c r="L39" i="3"/>
  <c r="L37" i="3"/>
  <c r="L35" i="3"/>
  <c r="H79" i="3"/>
  <c r="H16" i="3"/>
  <c r="H15" i="3" s="1"/>
  <c r="G35" i="3"/>
  <c r="K37" i="3"/>
  <c r="K39" i="3"/>
  <c r="K42" i="3"/>
  <c r="G46" i="3"/>
  <c r="G53" i="3"/>
  <c r="K53" i="3" s="1"/>
  <c r="G62" i="3"/>
  <c r="K62" i="3" s="1"/>
  <c r="G70" i="3"/>
  <c r="G81" i="3"/>
  <c r="G87" i="3"/>
  <c r="G89" i="3"/>
  <c r="G92" i="3"/>
  <c r="G24" i="3"/>
  <c r="G21" i="3"/>
  <c r="K21" i="3" s="1"/>
  <c r="G19" i="3"/>
  <c r="G16" i="3"/>
  <c r="G13" i="3"/>
  <c r="K87" i="3" l="1"/>
  <c r="G80" i="3"/>
  <c r="K80" i="3" s="1"/>
  <c r="K46" i="3"/>
  <c r="G41" i="3"/>
  <c r="K41" i="3" s="1"/>
  <c r="H16" i="1"/>
  <c r="H14" i="1" s="1"/>
  <c r="H32" i="3"/>
  <c r="H9" i="10" s="1"/>
  <c r="G34" i="3"/>
  <c r="K35" i="3"/>
  <c r="L23" i="3"/>
  <c r="L24" i="3"/>
  <c r="L41" i="3"/>
  <c r="L46" i="3"/>
  <c r="I79" i="3"/>
  <c r="I16" i="1" s="1"/>
  <c r="I14" i="1" s="1"/>
  <c r="L80" i="3"/>
  <c r="G12" i="3"/>
  <c r="K13" i="3"/>
  <c r="G23" i="3"/>
  <c r="K24" i="3"/>
  <c r="G15" i="3"/>
  <c r="K15" i="3" s="1"/>
  <c r="K16" i="3"/>
  <c r="G91" i="3"/>
  <c r="K91" i="3" s="1"/>
  <c r="K92" i="3"/>
  <c r="G69" i="3"/>
  <c r="K69" i="3" s="1"/>
  <c r="K70" i="3"/>
  <c r="L18" i="3"/>
  <c r="L19" i="3"/>
  <c r="G18" i="3"/>
  <c r="K18" i="3" s="1"/>
  <c r="K19" i="3"/>
  <c r="L12" i="3"/>
  <c r="L13" i="3"/>
  <c r="L34" i="3"/>
  <c r="L69" i="3"/>
  <c r="L70" i="3"/>
  <c r="J17" i="1"/>
  <c r="L11" i="1"/>
  <c r="H11" i="3"/>
  <c r="H10" i="3" s="1"/>
  <c r="H12" i="1" s="1"/>
  <c r="H11" i="1" s="1"/>
  <c r="H17" i="1" s="1"/>
  <c r="G33" i="3" l="1"/>
  <c r="I17" i="1"/>
  <c r="L14" i="1"/>
  <c r="L79" i="3"/>
  <c r="I32" i="3"/>
  <c r="K34" i="3"/>
  <c r="L10" i="3"/>
  <c r="L11" i="3"/>
  <c r="L33" i="3"/>
  <c r="G11" i="3"/>
  <c r="K12" i="3"/>
  <c r="G79" i="3"/>
  <c r="G32" i="3" l="1"/>
  <c r="I9" i="10"/>
  <c r="L32" i="3"/>
  <c r="G10" i="3"/>
  <c r="K11" i="3"/>
  <c r="G16" i="1"/>
  <c r="K79" i="3"/>
  <c r="G15" i="1"/>
  <c r="K33" i="3"/>
  <c r="K15" i="1" l="1"/>
  <c r="G14" i="1"/>
  <c r="K14" i="1" s="1"/>
  <c r="G12" i="1"/>
  <c r="K10" i="3"/>
  <c r="G11" i="1" l="1"/>
  <c r="K11" i="1" s="1"/>
  <c r="K12" i="1"/>
  <c r="G17" i="1" l="1"/>
</calcChain>
</file>

<file path=xl/sharedStrings.xml><?xml version="1.0" encoding="utf-8"?>
<sst xmlns="http://schemas.openxmlformats.org/spreadsheetml/2006/main" count="346" uniqueCount="188">
  <si>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</si>
  <si>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</si>
  <si>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</si>
  <si>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</si>
  <si>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</si>
  <si>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</si>
  <si>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</si>
  <si>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</si>
  <si>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</si>
  <si>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</si>
  <si>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</si>
  <si>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</si>
  <si>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</si>
  <si>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</si>
  <si>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</si>
  <si>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</si>
  <si>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</si>
  <si>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</si>
  <si>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</si>
  <si>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</si>
  <si>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</si>
  <si>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</si>
  <si>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</si>
  <si>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</si>
  <si>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</si>
  <si>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</si>
  <si>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</si>
  <si>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</si>
  <si>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</si>
  <si>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</si>
  <si>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</si>
  <si>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</si>
  <si>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</si>
  <si>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5=4/3*100</t>
  </si>
  <si>
    <t>INDEKS**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</si>
  <si>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</si>
  <si>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</si>
  <si>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</si>
  <si>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</si>
  <si>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</si>
  <si>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</si>
  <si>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</si>
  <si>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</si>
  <si>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</si>
  <si>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>SAŽETAK  RAČUNA PRIHODA I RASHODA</t>
  </si>
  <si>
    <t>RAZLIKA - VIŠAK MANJAK</t>
  </si>
  <si>
    <t>SAŽETAK RAČUNA FINANCIRANJA</t>
  </si>
  <si>
    <t>PRIJENOS  VIŠKA/MANJKA U SLJEDEĆE RAZDOBLJE</t>
  </si>
  <si>
    <t xml:space="preserve"> RAČUN PRIHODA I RASHODA </t>
  </si>
  <si>
    <t>IZVJEŠTAJ PO PROGRAMSKOJ KLASIFIKACIJI</t>
  </si>
  <si>
    <t>RAČUN FINANCIRANJA</t>
  </si>
  <si>
    <t>SAŽETAK  RAČUNA PRIHODA I RASHODA I  RAČUNA FINANCIRANJA  može sadržavati i dodatne podatke.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</si>
  <si>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</si>
  <si>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</si>
  <si>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</si>
  <si>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</si>
  <si>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</si>
  <si>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prodaje proizvoda i robe te pruženih usluga i prihodi od donacija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</si>
  <si>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</si>
  <si>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</si>
  <si>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</si>
  <si>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</si>
  <si>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</si>
  <si>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</si>
  <si>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nabavu nefinancijske imovine</t>
  </si>
  <si>
    <t>Dodatna ulaganja na građevinskim objektima</t>
  </si>
  <si>
    <t>Ulaganja u računalne programe</t>
  </si>
  <si>
    <t>Nematerijalna proizvedena imovina</t>
  </si>
  <si>
    <t>Knjige</t>
  </si>
  <si>
    <t>Knjige, umjetnička djela i ostale izložbene vrijednosti</t>
  </si>
  <si>
    <t>Uređaji, strojevi i oprema za ostale namjene</t>
  </si>
  <si>
    <t>Sportska i glazbena oprema</t>
  </si>
  <si>
    <t>Oprema za održavanje i zaštitu</t>
  </si>
  <si>
    <t>Komunikacijska oprema</t>
  </si>
  <si>
    <t>Uredska oprema i namještaj</t>
  </si>
  <si>
    <t>Postrojenja i oprema</t>
  </si>
  <si>
    <t>Rashodi za nabavu proizvedene dugotrajne imovine</t>
  </si>
  <si>
    <t>Zatezne kamate</t>
  </si>
  <si>
    <t>Bankarske usluge i usluge platnog prometa</t>
  </si>
  <si>
    <t>Ostali financijski rashodi</t>
  </si>
  <si>
    <t>Financijski rashodi</t>
  </si>
  <si>
    <t>Ostali nespomenuti rashodi poslovanja</t>
  </si>
  <si>
    <t>Troškovi sudskih postupaka</t>
  </si>
  <si>
    <t>Pristojbe i naknade</t>
  </si>
  <si>
    <t>Članarine i norme</t>
  </si>
  <si>
    <t>Reprezentacija</t>
  </si>
  <si>
    <t>Premije osiguranja</t>
  </si>
  <si>
    <t>Ostale usluge</t>
  </si>
  <si>
    <t>Računalne usluge</t>
  </si>
  <si>
    <t>Intelektualne i osobne usluge</t>
  </si>
  <si>
    <t>Zdravstvene i veterinarske usluge</t>
  </si>
  <si>
    <t>Komunalne usluge</t>
  </si>
  <si>
    <t>Usluge promidžbe i informiranja</t>
  </si>
  <si>
    <t>Usluge tekućeg i investicijskog održavanja</t>
  </si>
  <si>
    <t>Usluge telefona, pošte i prijevoza</t>
  </si>
  <si>
    <t>Rashodi za usluge</t>
  </si>
  <si>
    <t>Službena, radna i zaštitna odjeća i obuća</t>
  </si>
  <si>
    <t>Sitni inventar i auto gume</t>
  </si>
  <si>
    <t>Materijal i dijelovi za tekuće i investicijsko održavanje</t>
  </si>
  <si>
    <t>Energija</t>
  </si>
  <si>
    <t>Materijal i sirovine</t>
  </si>
  <si>
    <t>Uredski materijal i ostali materijalni rashodi</t>
  </si>
  <si>
    <t>Rashodi za materijal i energiju</t>
  </si>
  <si>
    <t>Stručno usavršavanje zaposlenika</t>
  </si>
  <si>
    <t>Naknade za prijevoz, za rad na terenu i odvojeni život</t>
  </si>
  <si>
    <t>Doprinosi za obvezno zdravstveno osiguranje</t>
  </si>
  <si>
    <t>Doprinosi na plaće</t>
  </si>
  <si>
    <t>Ostali rashodi za zaposlene</t>
  </si>
  <si>
    <t>Osnovnoškolsko do nivoa minimalnog standarda</t>
  </si>
  <si>
    <t xml:space="preserve">Izvor </t>
  </si>
  <si>
    <t>4.3.</t>
  </si>
  <si>
    <t>OSTALI PRIHODI ZA POS.NAMJENE-DECENTRALIZIRANA SREDSTVA</t>
  </si>
  <si>
    <t>3211</t>
  </si>
  <si>
    <t>3213</t>
  </si>
  <si>
    <t>3221</t>
  </si>
  <si>
    <t>3223</t>
  </si>
  <si>
    <t>3224</t>
  </si>
  <si>
    <t>3231</t>
  </si>
  <si>
    <t>3232</t>
  </si>
  <si>
    <t>3234</t>
  </si>
  <si>
    <t>3236</t>
  </si>
  <si>
    <t>3237</t>
  </si>
  <si>
    <t>3238</t>
  </si>
  <si>
    <t>3239</t>
  </si>
  <si>
    <t>3292</t>
  </si>
  <si>
    <t>3293</t>
  </si>
  <si>
    <t>3294</t>
  </si>
  <si>
    <t>3431</t>
  </si>
  <si>
    <t>4221</t>
  </si>
  <si>
    <t>4241</t>
  </si>
  <si>
    <t>4511</t>
  </si>
  <si>
    <t>5.4.</t>
  </si>
  <si>
    <t>POMOĆI ZA PRORAČUNSKE KORISNIKE-MINISTARSTVO</t>
  </si>
  <si>
    <t>3111</t>
  </si>
  <si>
    <t>3121</t>
  </si>
  <si>
    <t>3132</t>
  </si>
  <si>
    <t>3212</t>
  </si>
  <si>
    <t>3241</t>
  </si>
  <si>
    <t>Naknade troškova osobama izvan radnog odnosa</t>
  </si>
  <si>
    <t>Program</t>
  </si>
  <si>
    <t>1001</t>
  </si>
  <si>
    <t>OSNOVNO ŠKOLSTVO IZNAD NIVOA MINIMALNOG STANDARDA</t>
  </si>
  <si>
    <t>Aktivnost</t>
  </si>
  <si>
    <t>A100001</t>
  </si>
  <si>
    <t>OSNOVNOŠKOLSKO OBRAZOVANJE IZNAD MINIMALNIH STANDARDA</t>
  </si>
  <si>
    <t>1.1.</t>
  </si>
  <si>
    <t>OPĆI PRIHODI I PRIMICI (Produženi Boravak)</t>
  </si>
  <si>
    <t>OPĆI PRIHODI I PRIMICI (Dodatak na plaću za pomočnike u nastavi)</t>
  </si>
  <si>
    <t>3.2.</t>
  </si>
  <si>
    <t>VLASTITI PRIHODI PRORAČUNSKIH KORISNIKA</t>
  </si>
  <si>
    <t>3222</t>
  </si>
  <si>
    <t>POMOĆI ZA PRORAČUNSKE KORISNIKE</t>
  </si>
  <si>
    <t>5.5.</t>
  </si>
  <si>
    <t>EU POMOĆI ZA PRORAČUNSKE KORISNIKA</t>
  </si>
  <si>
    <t>Tekući projekt</t>
  </si>
  <si>
    <t>T100001</t>
  </si>
  <si>
    <t>S OSMJEHOM U ŠKOLU - POMOĆNICI U NASTAVI</t>
  </si>
  <si>
    <t>5.1.</t>
  </si>
  <si>
    <t>POMOĆI EU</t>
  </si>
  <si>
    <t>5.2.</t>
  </si>
  <si>
    <t>OSTALE POMOĆI</t>
  </si>
  <si>
    <t>T100002</t>
  </si>
  <si>
    <t>PROJEKT "ŠKOLSKA SHEMA"</t>
  </si>
  <si>
    <t>IZVJEŠTAJ O RASHODIMA PREMA FUNKCIJSKOJ KLASIFIKACIJI</t>
  </si>
  <si>
    <t>Osnovno obrazovanje</t>
  </si>
  <si>
    <t>0912</t>
  </si>
  <si>
    <t>Tekuće donacije u naravi</t>
  </si>
  <si>
    <t>Ostali rashodi</t>
  </si>
  <si>
    <t>T100003</t>
  </si>
  <si>
    <t>Program sufinanciranja prehrane učenika osnovnih škola</t>
  </si>
  <si>
    <t>T100004</t>
  </si>
  <si>
    <t>Program opskrbljivanja školskih ustanova besplatnim zalihama menstrualnih i higijenskih potreba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</si>
  <si>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</si>
  <si>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</si>
  <si>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</si>
  <si>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</si>
  <si>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</si>
  <si>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Naknade građanima i kućanstvima u naravi</t>
  </si>
  <si>
    <t>6.4.</t>
  </si>
  <si>
    <t>DONACIJE ZA PRORAČUNSKE KORISNIKE</t>
  </si>
  <si>
    <t>Naknade građanima i kućanstvima na temelju osiguranja i druge naknade</t>
  </si>
  <si>
    <t>Ostale naknade građanima i kućanstvima iz proračuna</t>
  </si>
  <si>
    <t>IZVORNI PLAN ILI REBALANS 2025.*</t>
  </si>
  <si>
    <t>TEKUĆI PLAN 2025.*</t>
  </si>
  <si>
    <t xml:space="preserve">IZVJEŠTAJ O IZVRŠENJU FINANCIJSKOG PLANA IZVANPRORAČUNSKOG KORISNIKA JEDINICE LOKALNE I PODRUČNE (REGIONALNE) SAMOUPRAVE ZA 2025. </t>
  </si>
  <si>
    <t xml:space="preserve">OSTVARENJE/IZVRŠENJE 
1.-12.2024. </t>
  </si>
  <si>
    <t xml:space="preserve">OSTVARENJE/IZVRŠENJE 
1.-12.2025. </t>
  </si>
  <si>
    <t xml:space="preserve">IZVRŠENJE 
1.-12.2025.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</si>
</sst>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6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0" fillId="3" borderId="0" xfId="0" applyFill="1"/>
    <xf numFmtId="0" fontId="9" fillId="3" borderId="2" xfId="0" applyFont="1" applyFill="1" applyBorder="1" applyAlignment="1">
      <alignment vertical="center"/>
    </xf>
    <xf numFmtId="0" fontId="18" fillId="0" borderId="0" xfId="0" applyFont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4" fontId="0" fillId="0" borderId="0" xfId="0" applyNumberFormat="1"/>
    <xf numFmtId="4" fontId="20" fillId="4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wrapText="1"/>
    </xf>
    <xf numFmtId="4" fontId="0" fillId="0" borderId="3" xfId="0" applyNumberFormat="1" applyBorder="1"/>
    <xf numFmtId="0" fontId="1" fillId="0" borderId="3" xfId="0" applyFont="1" applyBorder="1" applyAlignment="1">
      <alignment wrapText="1"/>
    </xf>
    <xf numFmtId="4" fontId="1" fillId="0" borderId="3" xfId="0" applyNumberFormat="1" applyFont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10" fontId="0" fillId="0" borderId="3" xfId="0" applyNumberFormat="1" applyBorder="1"/>
    <xf numFmtId="10" fontId="0" fillId="3" borderId="3" xfId="0" applyNumberFormat="1" applyFill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9" fontId="11" fillId="2" borderId="3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/>
    </xf>
    <xf numFmtId="0" fontId="22" fillId="0" borderId="3" xfId="0" applyFont="1" applyBorder="1" applyAlignment="1">
      <alignment wrapText="1"/>
    </xf>
    <xf numFmtId="0" fontId="18" fillId="5" borderId="3" xfId="0" applyFont="1" applyFill="1" applyBorder="1" applyAlignment="1">
      <alignment horizontal="left"/>
    </xf>
    <xf numFmtId="0" fontId="22" fillId="5" borderId="3" xfId="0" applyFont="1" applyFill="1" applyBorder="1" applyAlignment="1">
      <alignment wrapText="1"/>
    </xf>
    <xf numFmtId="0" fontId="23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4" fontId="18" fillId="6" borderId="3" xfId="0" applyNumberFormat="1" applyFont="1" applyFill="1" applyBorder="1"/>
    <xf numFmtId="4" fontId="18" fillId="5" borderId="3" xfId="0" applyNumberFormat="1" applyFont="1" applyFill="1" applyBorder="1"/>
    <xf numFmtId="4" fontId="18" fillId="0" borderId="3" xfId="0" applyNumberFormat="1" applyFont="1" applyBorder="1"/>
    <xf numFmtId="4" fontId="18" fillId="3" borderId="3" xfId="0" applyNumberFormat="1" applyFont="1" applyFill="1" applyBorder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9" fillId="2" borderId="3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7" borderId="3" xfId="0" applyFont="1" applyFill="1" applyBorder="1" applyAlignment="1">
      <alignment horizontal="center" vertical="center" wrapText="1"/>
    </xf>
    <xf numFmtId="0" fontId="11" fillId="7" borderId="3" xfId="0" quotePrefix="1" applyFont="1" applyFill="1" applyBorder="1" applyAlignment="1">
      <alignment horizontal="center" vertical="center" wrapText="1"/>
    </xf>
    <xf numFmtId="0" fontId="26" fillId="0" borderId="0" xfId="0" applyFont="1"/>
    <xf numFmtId="0" fontId="27" fillId="6" borderId="3" xfId="0" applyFont="1" applyFill="1" applyBorder="1"/>
    <xf numFmtId="0" fontId="27" fillId="6" borderId="3" xfId="0" applyFont="1" applyFill="1" applyBorder="1" applyAlignment="1">
      <alignment horizontal="left"/>
    </xf>
    <xf numFmtId="0" fontId="28" fillId="6" borderId="3" xfId="0" applyFont="1" applyFill="1" applyBorder="1" applyAlignment="1">
      <alignment wrapText="1"/>
    </xf>
    <xf numFmtId="10" fontId="18" fillId="6" borderId="3" xfId="0" applyNumberFormat="1" applyFont="1" applyFill="1" applyBorder="1"/>
    <xf numFmtId="0" fontId="18" fillId="5" borderId="3" xfId="0" applyFont="1" applyFill="1" applyBorder="1"/>
    <xf numFmtId="10" fontId="18" fillId="5" borderId="3" xfId="0" applyNumberFormat="1" applyFont="1" applyFill="1" applyBorder="1"/>
    <xf numFmtId="0" fontId="18" fillId="0" borderId="3" xfId="0" applyFont="1" applyBorder="1"/>
    <xf numFmtId="10" fontId="18" fillId="0" borderId="3" xfId="0" applyNumberFormat="1" applyFont="1" applyBorder="1"/>
    <xf numFmtId="0" fontId="18" fillId="6" borderId="3" xfId="0" applyFont="1" applyFill="1" applyBorder="1"/>
    <xf numFmtId="0" fontId="18" fillId="6" borderId="3" xfId="0" applyFont="1" applyFill="1" applyBorder="1" applyAlignment="1">
      <alignment horizontal="left"/>
    </xf>
    <xf numFmtId="0" fontId="22" fillId="6" borderId="3" xfId="0" applyFont="1" applyFill="1" applyBorder="1" applyAlignment="1">
      <alignment wrapText="1"/>
    </xf>
    <xf numFmtId="0" fontId="18" fillId="3" borderId="3" xfId="0" applyFont="1" applyFill="1" applyBorder="1"/>
    <xf numFmtId="0" fontId="18" fillId="3" borderId="3" xfId="0" applyFont="1" applyFill="1" applyBorder="1" applyAlignment="1">
      <alignment horizontal="left"/>
    </xf>
    <xf numFmtId="0" fontId="22" fillId="3" borderId="3" xfId="0" applyFont="1" applyFill="1" applyBorder="1" applyAlignment="1">
      <alignment wrapText="1"/>
    </xf>
    <xf numFmtId="10" fontId="18" fillId="3" borderId="3" xfId="0" applyNumberFormat="1" applyFont="1" applyFill="1" applyBorder="1"/>
    <xf numFmtId="0" fontId="18" fillId="0" borderId="0" xfId="0" applyFont="1" applyAlignment="1">
      <alignment horizontal="left"/>
    </xf>
    <xf numFmtId="10" fontId="0" fillId="0" borderId="0" xfId="0" applyNumberFormat="1"/>
    <xf numFmtId="4" fontId="15" fillId="0" borderId="0" xfId="0" applyNumberFormat="1" applyFont="1"/>
    <xf numFmtId="4" fontId="29" fillId="0" borderId="3" xfId="0" applyNumberFormat="1" applyFont="1" applyBorder="1"/>
    <xf numFmtId="0" fontId="29" fillId="5" borderId="3" xfId="0" applyFont="1" applyFill="1" applyBorder="1" applyAlignment="1">
      <alignment horizontal="left"/>
    </xf>
    <xf numFmtId="0" fontId="18" fillId="8" borderId="3" xfId="0" applyFont="1" applyFill="1" applyBorder="1" applyAlignment="1">
      <alignment horizontal="left"/>
    </xf>
    <xf numFmtId="4" fontId="30" fillId="2" borderId="3" xfId="0" applyNumberFormat="1" applyFont="1" applyFill="1" applyBorder="1" applyAlignment="1">
      <alignment horizontal="right"/>
    </xf>
    <xf numFmtId="4" fontId="0" fillId="0" borderId="0" xfId="0" applyNumberFormat="1" applyBorder="1"/>
    <xf numFmtId="0" fontId="0" fillId="0" borderId="0" xfId="0" applyBorder="1"/>
    <xf numFmtId="10" fontId="18" fillId="0" borderId="0" xfId="0" applyNumberFormat="1" applyFont="1" applyBorder="1"/>
    <xf numFmtId="0" fontId="11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6"/>
  <sheetViews>
    <sheetView topLeftCell="A4" workbookViewId="0">
      <selection activeCell="K12" sqref="K12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s="33" customFormat="1" ht="42" customHeight="1" x14ac:dyDescent="0.25">
      <c r="B1" s="112" t="s">
        <v>184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2:12" ht="18" customHeight="1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2:12" ht="18" customHeight="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2:12" ht="15.75" customHeight="1" x14ac:dyDescent="0.25">
      <c r="B4" s="113" t="s">
        <v>11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12" ht="36" customHeight="1" x14ac:dyDescent="0.25">
      <c r="B5" s="125"/>
      <c r="C5" s="125"/>
      <c r="D5" s="125"/>
      <c r="E5" s="34"/>
      <c r="F5" s="34"/>
      <c r="G5" s="34"/>
      <c r="H5" s="34"/>
      <c r="I5" s="34"/>
      <c r="J5" s="36"/>
      <c r="K5" s="36"/>
      <c r="L5" s="35"/>
    </row>
    <row r="6" spans="2:12" ht="18" customHeight="1" x14ac:dyDescent="0.25">
      <c r="B6" s="113" t="s">
        <v>42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2:12" ht="18" customHeight="1" x14ac:dyDescent="0.25">
      <c r="B7" s="37"/>
      <c r="C7" s="38"/>
      <c r="D7" s="38"/>
      <c r="E7" s="38"/>
      <c r="F7" s="38"/>
      <c r="G7" s="38"/>
      <c r="H7" s="38"/>
      <c r="I7" s="38"/>
      <c r="J7" s="38"/>
      <c r="K7" s="38"/>
      <c r="L7" s="35"/>
    </row>
    <row r="8" spans="2:12" x14ac:dyDescent="0.25">
      <c r="B8" s="124" t="s">
        <v>44</v>
      </c>
      <c r="C8" s="124"/>
      <c r="D8" s="124"/>
      <c r="E8" s="124"/>
      <c r="F8" s="124"/>
      <c r="G8" s="39"/>
      <c r="H8" s="39"/>
      <c r="I8" s="39"/>
      <c r="J8" s="39"/>
      <c r="K8" s="40"/>
      <c r="L8" s="35"/>
    </row>
    <row r="9" spans="2:12" ht="25.5" x14ac:dyDescent="0.25">
      <c r="B9" s="114" t="s">
        <v>6</v>
      </c>
      <c r="C9" s="115"/>
      <c r="D9" s="115"/>
      <c r="E9" s="115"/>
      <c r="F9" s="116"/>
      <c r="G9" s="24" t="s">
        <v>185</v>
      </c>
      <c r="H9" s="1" t="s">
        <v>182</v>
      </c>
      <c r="I9" s="1" t="s">
        <v>183</v>
      </c>
      <c r="J9" s="24" t="s">
        <v>186</v>
      </c>
      <c r="K9" s="1" t="s">
        <v>16</v>
      </c>
      <c r="L9" s="1" t="s">
        <v>34</v>
      </c>
    </row>
    <row r="10" spans="2:12" s="27" customFormat="1" ht="11.25" x14ac:dyDescent="0.2">
      <c r="B10" s="117">
        <v>1</v>
      </c>
      <c r="C10" s="117"/>
      <c r="D10" s="117"/>
      <c r="E10" s="117"/>
      <c r="F10" s="118"/>
      <c r="G10" s="26">
        <v>2</v>
      </c>
      <c r="H10" s="25">
        <v>3</v>
      </c>
      <c r="I10" s="25">
        <v>4</v>
      </c>
      <c r="J10" s="25">
        <v>5</v>
      </c>
      <c r="K10" s="25" t="s">
        <v>18</v>
      </c>
      <c r="L10" s="25" t="s">
        <v>19</v>
      </c>
    </row>
    <row r="11" spans="2:12" x14ac:dyDescent="0.25">
      <c r="B11" s="121" t="s">
        <v>0</v>
      </c>
      <c r="C11" s="122"/>
      <c r="D11" s="122"/>
      <c r="E11" s="122"/>
      <c r="F11" s="123"/>
      <c r="G11" s="55">
        <f>SUM(G12:G13)</f>
        <v>2233258.2199999997</v>
      </c>
      <c r="H11" s="55">
        <f t="shared" ref="H11:J11" si="0">SUM(H12:H13)</f>
        <v>2280471.4699999997</v>
      </c>
      <c r="I11" s="55">
        <f t="shared" si="0"/>
        <v>2727521.75</v>
      </c>
      <c r="J11" s="55">
        <f t="shared" si="0"/>
        <v>2716162.3200000003</v>
      </c>
      <c r="K11" s="54">
        <f>J11/G11</f>
        <v>1.2162329889465271</v>
      </c>
      <c r="L11" s="54">
        <f>J11/I11</f>
        <v>0.99583525594250544</v>
      </c>
    </row>
    <row r="12" spans="2:12" x14ac:dyDescent="0.25">
      <c r="B12" s="128" t="s">
        <v>35</v>
      </c>
      <c r="C12" s="129"/>
      <c r="D12" s="129"/>
      <c r="E12" s="129"/>
      <c r="F12" s="120"/>
      <c r="G12" s="56">
        <f>' Račun prihoda i rashoda'!G10</f>
        <v>2233258.2199999997</v>
      </c>
      <c r="H12" s="56">
        <f>' Račun prihoda i rashoda'!H10</f>
        <v>2280471.4699999997</v>
      </c>
      <c r="I12" s="56">
        <f>' Račun prihoda i rashoda'!I10</f>
        <v>2727521.75</v>
      </c>
      <c r="J12" s="56">
        <f>' Račun prihoda i rashoda'!J10</f>
        <v>2716162.3200000003</v>
      </c>
      <c r="K12" s="53">
        <f>J12/G12</f>
        <v>1.2162329889465271</v>
      </c>
      <c r="L12" s="53">
        <f>J12/I12</f>
        <v>0.99583525594250544</v>
      </c>
    </row>
    <row r="13" spans="2:12" x14ac:dyDescent="0.25">
      <c r="B13" s="119" t="s">
        <v>36</v>
      </c>
      <c r="C13" s="120"/>
      <c r="D13" s="120"/>
      <c r="E13" s="120"/>
      <c r="F13" s="120"/>
      <c r="G13" s="56"/>
      <c r="H13" s="56"/>
      <c r="I13" s="56"/>
      <c r="J13" s="56"/>
      <c r="K13" s="16"/>
      <c r="L13" s="16"/>
    </row>
    <row r="14" spans="2:12" x14ac:dyDescent="0.25">
      <c r="B14" s="20" t="s">
        <v>1</v>
      </c>
      <c r="C14" s="32"/>
      <c r="D14" s="32"/>
      <c r="E14" s="32"/>
      <c r="F14" s="32"/>
      <c r="G14" s="55">
        <f>SUM(G15:G16)</f>
        <v>2217917.3299999996</v>
      </c>
      <c r="H14" s="55">
        <f t="shared" ref="H14:J14" si="1">SUM(H15:H16)</f>
        <v>2280471.4699999997</v>
      </c>
      <c r="I14" s="55">
        <f t="shared" si="1"/>
        <v>2727521.75</v>
      </c>
      <c r="J14" s="55">
        <f t="shared" si="1"/>
        <v>2716263.3800000004</v>
      </c>
      <c r="K14" s="54">
        <f>J14/G14</f>
        <v>1.2246909942310613</v>
      </c>
      <c r="L14" s="54">
        <f>J14/I14</f>
        <v>0.99587230789268699</v>
      </c>
    </row>
    <row r="15" spans="2:12" x14ac:dyDescent="0.25">
      <c r="B15" s="136" t="s">
        <v>37</v>
      </c>
      <c r="C15" s="129"/>
      <c r="D15" s="129"/>
      <c r="E15" s="129"/>
      <c r="F15" s="129"/>
      <c r="G15" s="56">
        <f>' Račun prihoda i rashoda'!G33</f>
        <v>2146698.6799999997</v>
      </c>
      <c r="H15" s="56">
        <f>' Račun prihoda i rashoda'!H33</f>
        <v>2198471.4699999997</v>
      </c>
      <c r="I15" s="56">
        <f>' Račun prihoda i rashoda'!I33</f>
        <v>2607317.65</v>
      </c>
      <c r="J15" s="56">
        <f>' Račun prihoda i rashoda'!J33</f>
        <v>2643843.8200000003</v>
      </c>
      <c r="K15" s="53">
        <f>J15/G15</f>
        <v>1.2315858972811222</v>
      </c>
      <c r="L15" s="53">
        <f>J15/I15</f>
        <v>1.0140090985845167</v>
      </c>
    </row>
    <row r="16" spans="2:12" x14ac:dyDescent="0.25">
      <c r="B16" s="119" t="s">
        <v>38</v>
      </c>
      <c r="C16" s="120"/>
      <c r="D16" s="120"/>
      <c r="E16" s="120"/>
      <c r="F16" s="120"/>
      <c r="G16" s="56">
        <f>' Račun prihoda i rashoda'!G79</f>
        <v>71218.650000000009</v>
      </c>
      <c r="H16" s="56">
        <f>' Račun prihoda i rashoda'!H79</f>
        <v>82000</v>
      </c>
      <c r="I16" s="56">
        <f>' Račun prihoda i rashoda'!I79</f>
        <v>120204.1</v>
      </c>
      <c r="J16" s="56">
        <f>' Račun prihoda i rashoda'!J79</f>
        <v>72419.56</v>
      </c>
      <c r="K16" s="19"/>
      <c r="L16" s="19"/>
    </row>
    <row r="17" spans="1:48" x14ac:dyDescent="0.25">
      <c r="B17" s="133" t="s">
        <v>45</v>
      </c>
      <c r="C17" s="122"/>
      <c r="D17" s="122"/>
      <c r="E17" s="122"/>
      <c r="F17" s="122"/>
      <c r="G17" s="55">
        <f>G11-G14</f>
        <v>15340.89000000013</v>
      </c>
      <c r="H17" s="55">
        <f>H11-H14</f>
        <v>0</v>
      </c>
      <c r="I17" s="55">
        <f>I11-I14</f>
        <v>0</v>
      </c>
      <c r="J17" s="55">
        <f>J11-J14</f>
        <v>-101.06000000005588</v>
      </c>
      <c r="K17" s="17"/>
      <c r="L17" s="17"/>
    </row>
    <row r="18" spans="1:48" ht="18" x14ac:dyDescent="0.25">
      <c r="B18" s="34"/>
      <c r="C18" s="41"/>
      <c r="D18" s="41"/>
      <c r="E18" s="41"/>
      <c r="F18" s="41"/>
      <c r="G18" s="41"/>
      <c r="H18" s="41"/>
      <c r="I18" s="42"/>
      <c r="J18" s="42"/>
      <c r="K18" s="42"/>
      <c r="L18" s="42"/>
    </row>
    <row r="19" spans="1:48" ht="18" customHeight="1" x14ac:dyDescent="0.25">
      <c r="B19" s="124" t="s">
        <v>46</v>
      </c>
      <c r="C19" s="124"/>
      <c r="D19" s="124"/>
      <c r="E19" s="124"/>
      <c r="F19" s="124"/>
      <c r="G19" s="41"/>
      <c r="H19" s="41"/>
      <c r="I19" s="42"/>
      <c r="J19" s="42"/>
      <c r="K19" s="42"/>
      <c r="L19" s="42"/>
    </row>
    <row r="20" spans="1:48" ht="25.5" x14ac:dyDescent="0.25">
      <c r="B20" s="114" t="s">
        <v>6</v>
      </c>
      <c r="C20" s="115"/>
      <c r="D20" s="115"/>
      <c r="E20" s="115"/>
      <c r="F20" s="116"/>
      <c r="G20" s="24" t="str">
        <f>G9</f>
        <v xml:space="preserve">OSTVARENJE/IZVRŠENJE 
1.-12.2024. </v>
      </c>
      <c r="H20" s="1" t="str">
        <f>H9</f>
        <v>IZVORNI PLAN ILI REBALANS 2025.*</v>
      </c>
      <c r="I20" s="1" t="str">
        <f>I9</f>
        <v>TEKUĆI PLAN 2025.*</v>
      </c>
      <c r="J20" s="24" t="str">
        <f>J9</f>
        <v xml:space="preserve">OSTVARENJE/IZVRŠENJE 
1.-12.2025. </v>
      </c>
      <c r="K20" s="1" t="s">
        <v>16</v>
      </c>
      <c r="L20" s="1" t="s">
        <v>34</v>
      </c>
    </row>
    <row r="21" spans="1:48" s="27" customFormat="1" x14ac:dyDescent="0.25">
      <c r="B21" s="117">
        <v>1</v>
      </c>
      <c r="C21" s="117"/>
      <c r="D21" s="117"/>
      <c r="E21" s="117"/>
      <c r="F21" s="118"/>
      <c r="G21" s="26">
        <v>2</v>
      </c>
      <c r="H21" s="25">
        <v>3</v>
      </c>
      <c r="I21" s="25">
        <v>4</v>
      </c>
      <c r="J21" s="25">
        <v>5</v>
      </c>
      <c r="K21" s="25" t="s">
        <v>18</v>
      </c>
      <c r="L21" s="25" t="s">
        <v>19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ht="15.75" customHeight="1" x14ac:dyDescent="0.25">
      <c r="B22" s="128" t="s">
        <v>39</v>
      </c>
      <c r="C22" s="134"/>
      <c r="D22" s="134"/>
      <c r="E22" s="134"/>
      <c r="F22" s="135"/>
      <c r="G22" s="16"/>
      <c r="H22" s="16"/>
      <c r="I22" s="16"/>
      <c r="J22" s="16"/>
      <c r="K22" s="16"/>
      <c r="L22" s="16"/>
    </row>
    <row r="23" spans="1:48" x14ac:dyDescent="0.25">
      <c r="B23" s="128" t="s">
        <v>40</v>
      </c>
      <c r="C23" s="129"/>
      <c r="D23" s="129"/>
      <c r="E23" s="129"/>
      <c r="F23" s="129"/>
      <c r="G23" s="16"/>
      <c r="H23" s="16"/>
      <c r="I23" s="16"/>
      <c r="J23" s="16"/>
      <c r="K23" s="16"/>
      <c r="L23" s="16"/>
    </row>
    <row r="24" spans="1:48" s="31" customFormat="1" ht="15" customHeight="1" x14ac:dyDescent="0.25">
      <c r="A24"/>
      <c r="B24" s="130" t="s">
        <v>41</v>
      </c>
      <c r="C24" s="131"/>
      <c r="D24" s="131"/>
      <c r="E24" s="131"/>
      <c r="F24" s="132"/>
      <c r="G24" s="18"/>
      <c r="H24" s="18"/>
      <c r="I24" s="18"/>
      <c r="J24" s="18"/>
      <c r="K24" s="18"/>
      <c r="L24" s="1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31" customFormat="1" ht="15" customHeight="1" x14ac:dyDescent="0.25">
      <c r="A25"/>
      <c r="B25" s="130" t="s">
        <v>43</v>
      </c>
      <c r="C25" s="131"/>
      <c r="D25" s="131"/>
      <c r="E25" s="131"/>
      <c r="F25" s="132"/>
      <c r="G25" s="18"/>
      <c r="H25" s="18"/>
      <c r="I25" s="18"/>
      <c r="J25" s="18"/>
      <c r="K25" s="18"/>
      <c r="L25" s="1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x14ac:dyDescent="0.25">
      <c r="B26" s="133" t="s">
        <v>47</v>
      </c>
      <c r="C26" s="122"/>
      <c r="D26" s="122"/>
      <c r="E26" s="122"/>
      <c r="F26" s="122"/>
      <c r="G26" s="18"/>
      <c r="H26" s="18"/>
      <c r="I26" s="18"/>
      <c r="J26" s="18"/>
      <c r="K26" s="18"/>
      <c r="L26" s="18"/>
    </row>
    <row r="27" spans="1:48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8" ht="15.75" x14ac:dyDescent="0.25">
      <c r="B28" s="126" t="s">
        <v>51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1:48" ht="15.75" x14ac:dyDescent="0.25">
      <c r="B29" s="13"/>
      <c r="C29" s="14"/>
      <c r="D29" s="14"/>
      <c r="E29" s="14"/>
      <c r="F29" s="14"/>
      <c r="G29" s="15"/>
      <c r="H29" s="15"/>
      <c r="I29" s="15"/>
      <c r="J29" s="15"/>
      <c r="K29" s="15"/>
    </row>
    <row r="30" spans="1:48" ht="15" customHeight="1" x14ac:dyDescent="0.25">
      <c r="B30" s="111" t="s">
        <v>172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 spans="1:48" x14ac:dyDescent="0.25">
      <c r="B31" s="111" t="s">
        <v>173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</row>
    <row r="32" spans="1:48" ht="15" customHeight="1" x14ac:dyDescent="0.25">
      <c r="B32" s="111" t="s">
        <v>174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</row>
    <row r="33" spans="2:12" ht="36.75" customHeight="1" x14ac:dyDescent="0.25">
      <c r="B33" s="111" t="s">
        <v>175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</row>
    <row r="34" spans="2:12" x14ac:dyDescent="0.25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2:12" ht="15" customHeight="1" x14ac:dyDescent="0.25">
      <c r="B35" s="127" t="s">
        <v>176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</row>
    <row r="36" spans="2:12" x14ac:dyDescent="0.25"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</row>
  </sheetData>
  <mergeCells count="27">
    <mergeCell ref="B35:L36"/>
    <mergeCell ref="B31:L31"/>
    <mergeCell ref="B33:L34"/>
    <mergeCell ref="B30:L30"/>
    <mergeCell ref="B12:F12"/>
    <mergeCell ref="B16:F16"/>
    <mergeCell ref="B25:F25"/>
    <mergeCell ref="B26:F26"/>
    <mergeCell ref="B23:F23"/>
    <mergeCell ref="B22:F22"/>
    <mergeCell ref="B15:F15"/>
    <mergeCell ref="B24:F24"/>
    <mergeCell ref="B17:F17"/>
    <mergeCell ref="B21:F21"/>
    <mergeCell ref="B19:F19"/>
    <mergeCell ref="B20:F20"/>
    <mergeCell ref="B32:L32"/>
    <mergeCell ref="B1:L1"/>
    <mergeCell ref="B4:L4"/>
    <mergeCell ref="B6:L6"/>
    <mergeCell ref="B9:F9"/>
    <mergeCell ref="B10:F10"/>
    <mergeCell ref="B13:F13"/>
    <mergeCell ref="B11:F11"/>
    <mergeCell ref="B8:F8"/>
    <mergeCell ref="B5:D5"/>
    <mergeCell ref="B28:L28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93"/>
  <sheetViews>
    <sheetView tabSelected="1" topLeftCell="A4" workbookViewId="0">
      <selection activeCell="A19" sqref="A19:XFD2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1.85546875" customWidth="1"/>
    <col min="7" max="10" width="25.28515625" customWidth="1"/>
    <col min="11" max="12" width="15.7109375" customWidth="1"/>
    <col min="13" max="13" width="18.140625" customWidth="1"/>
  </cols>
  <sheetData>
    <row r="1" spans="2:13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3" ht="15.75" customHeight="1" x14ac:dyDescent="0.25">
      <c r="B2" s="143" t="s">
        <v>11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2:13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3" ht="18" customHeight="1" x14ac:dyDescent="0.25">
      <c r="B4" s="143" t="s">
        <v>48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2:13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3" ht="15.75" customHeight="1" x14ac:dyDescent="0.25">
      <c r="B6" s="143" t="s">
        <v>17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</row>
    <row r="7" spans="2:13" ht="18" x14ac:dyDescent="0.25">
      <c r="B7" s="2"/>
      <c r="C7" s="2"/>
      <c r="D7" s="2"/>
      <c r="E7" s="2"/>
      <c r="F7" s="2"/>
      <c r="G7" s="2"/>
      <c r="H7" s="2"/>
      <c r="I7" s="68"/>
      <c r="J7" s="69"/>
      <c r="K7" s="3"/>
    </row>
    <row r="8" spans="2:13" ht="25.5" x14ac:dyDescent="0.25">
      <c r="B8" s="137" t="s">
        <v>6</v>
      </c>
      <c r="C8" s="138"/>
      <c r="D8" s="138"/>
      <c r="E8" s="138"/>
      <c r="F8" s="139"/>
      <c r="G8" s="84" t="s">
        <v>185</v>
      </c>
      <c r="H8" s="71" t="s">
        <v>182</v>
      </c>
      <c r="I8" s="71" t="s">
        <v>183</v>
      </c>
      <c r="J8" s="72" t="s">
        <v>186</v>
      </c>
      <c r="K8" s="71" t="s">
        <v>16</v>
      </c>
      <c r="L8" s="71" t="s">
        <v>34</v>
      </c>
    </row>
    <row r="9" spans="2:13" s="27" customFormat="1" ht="11.25" x14ac:dyDescent="0.2">
      <c r="B9" s="140">
        <v>1</v>
      </c>
      <c r="C9" s="141"/>
      <c r="D9" s="141"/>
      <c r="E9" s="141"/>
      <c r="F9" s="142"/>
      <c r="G9" s="77">
        <v>2</v>
      </c>
      <c r="H9" s="77">
        <v>3</v>
      </c>
      <c r="I9" s="77">
        <v>4</v>
      </c>
      <c r="J9" s="77">
        <v>5</v>
      </c>
      <c r="K9" s="77" t="s">
        <v>18</v>
      </c>
      <c r="L9" s="77" t="s">
        <v>19</v>
      </c>
    </row>
    <row r="10" spans="2:13" x14ac:dyDescent="0.25">
      <c r="B10" s="6"/>
      <c r="C10" s="6"/>
      <c r="D10" s="6"/>
      <c r="E10" s="6"/>
      <c r="F10" s="6" t="s">
        <v>20</v>
      </c>
      <c r="G10" s="46">
        <f>G11</f>
        <v>2233258.2199999997</v>
      </c>
      <c r="H10" s="46">
        <f>H11</f>
        <v>2280471.4699999997</v>
      </c>
      <c r="I10" s="46">
        <f>I11</f>
        <v>2727521.75</v>
      </c>
      <c r="J10" s="46">
        <f>J11</f>
        <v>2716162.3200000003</v>
      </c>
      <c r="K10" s="53">
        <f>J10/G10</f>
        <v>1.2162329889465271</v>
      </c>
      <c r="L10" s="53">
        <f>J10/I10</f>
        <v>0.99583525594250544</v>
      </c>
      <c r="M10" s="43"/>
    </row>
    <row r="11" spans="2:13" ht="15.75" customHeight="1" x14ac:dyDescent="0.25">
      <c r="B11" s="6">
        <v>6</v>
      </c>
      <c r="C11" s="6"/>
      <c r="D11" s="6"/>
      <c r="E11" s="6"/>
      <c r="F11" s="6" t="s">
        <v>2</v>
      </c>
      <c r="G11" s="45">
        <f>G12+G15+G18+G23</f>
        <v>2233258.2199999997</v>
      </c>
      <c r="H11" s="45">
        <f>H12+H15+H18+H23</f>
        <v>2280471.4699999997</v>
      </c>
      <c r="I11" s="45">
        <f>I12+I15+I18+I23</f>
        <v>2727521.75</v>
      </c>
      <c r="J11" s="45">
        <f>J12+J15+J18+J23</f>
        <v>2716162.3200000003</v>
      </c>
      <c r="K11" s="53">
        <f>J11/G11</f>
        <v>1.2162329889465271</v>
      </c>
      <c r="L11" s="53">
        <f>J11/I11</f>
        <v>0.99583525594250544</v>
      </c>
      <c r="M11" s="43"/>
    </row>
    <row r="12" spans="2:13" ht="25.5" x14ac:dyDescent="0.25">
      <c r="B12" s="6"/>
      <c r="C12" s="10">
        <v>63</v>
      </c>
      <c r="D12" s="10"/>
      <c r="E12" s="10"/>
      <c r="F12" s="10" t="s">
        <v>21</v>
      </c>
      <c r="G12" s="45">
        <f t="shared" ref="G12:J13" si="0">G13</f>
        <v>1681020.8199999996</v>
      </c>
      <c r="H12" s="45">
        <f t="shared" si="0"/>
        <v>1768774</v>
      </c>
      <c r="I12" s="45">
        <f t="shared" si="0"/>
        <v>2130854</v>
      </c>
      <c r="J12" s="45">
        <f t="shared" si="0"/>
        <v>2044001.14</v>
      </c>
      <c r="K12" s="53">
        <f>J12/G12</f>
        <v>1.2159285094398773</v>
      </c>
      <c r="L12" s="53">
        <f>J12/I12</f>
        <v>0.95924035152103326</v>
      </c>
      <c r="M12">
        <v>2044001.14</v>
      </c>
    </row>
    <row r="13" spans="2:13" ht="25.5" hidden="1" x14ac:dyDescent="0.25">
      <c r="B13" s="7"/>
      <c r="C13" s="7"/>
      <c r="D13" s="7">
        <v>636</v>
      </c>
      <c r="E13" s="7"/>
      <c r="F13" s="29" t="s">
        <v>52</v>
      </c>
      <c r="G13" s="45">
        <f t="shared" si="0"/>
        <v>1681020.8199999996</v>
      </c>
      <c r="H13" s="45">
        <f t="shared" si="0"/>
        <v>1768774</v>
      </c>
      <c r="I13" s="45">
        <f t="shared" si="0"/>
        <v>2130854</v>
      </c>
      <c r="J13" s="45">
        <f t="shared" si="0"/>
        <v>2044001.14</v>
      </c>
      <c r="K13" s="53">
        <f>J13/G13</f>
        <v>1.2159285094398773</v>
      </c>
      <c r="L13" s="53">
        <f>J13/I13</f>
        <v>0.95924035152103326</v>
      </c>
    </row>
    <row r="14" spans="2:13" ht="25.5" hidden="1" x14ac:dyDescent="0.25">
      <c r="B14" s="7"/>
      <c r="C14" s="7"/>
      <c r="D14" s="7"/>
      <c r="E14" s="7">
        <v>6361</v>
      </c>
      <c r="F14" s="29" t="s">
        <v>53</v>
      </c>
      <c r="G14" s="44">
        <v>1681020.8199999996</v>
      </c>
      <c r="H14" s="48">
        <f>'POSEBNI DIO'!F29+'POSEBNI DIO'!F88+'POSEBNI DIO'!F62+'POSEBNI DIO'!F91</f>
        <v>1768774</v>
      </c>
      <c r="I14" s="48">
        <f>'POSEBNI DIO'!G29+'POSEBNI DIO'!G88+'POSEBNI DIO'!G62+'POSEBNI DIO'!G91</f>
        <v>2130854</v>
      </c>
      <c r="J14" s="104">
        <v>2044001.14</v>
      </c>
      <c r="K14" s="53">
        <f>J14/G14</f>
        <v>1.2159285094398773</v>
      </c>
      <c r="L14" s="53">
        <f>J14/I14</f>
        <v>0.95924035152103326</v>
      </c>
    </row>
    <row r="15" spans="2:13" x14ac:dyDescent="0.25">
      <c r="B15" s="7"/>
      <c r="C15" s="7">
        <v>64</v>
      </c>
      <c r="D15" s="7"/>
      <c r="E15" s="7"/>
      <c r="F15" s="29" t="s">
        <v>54</v>
      </c>
      <c r="G15" s="44">
        <f t="shared" ref="G15:J16" si="1">G16</f>
        <v>3.5200000000000005</v>
      </c>
      <c r="H15" s="44">
        <f t="shared" si="1"/>
        <v>0</v>
      </c>
      <c r="I15" s="44">
        <f t="shared" si="1"/>
        <v>0</v>
      </c>
      <c r="J15" s="44">
        <f t="shared" si="1"/>
        <v>3.9399999999999995</v>
      </c>
      <c r="K15" s="53">
        <f t="shared" ref="K15:K26" si="2">J15/G15</f>
        <v>1.1193181818181814</v>
      </c>
      <c r="L15" s="53"/>
    </row>
    <row r="16" spans="2:13" hidden="1" x14ac:dyDescent="0.25">
      <c r="B16" s="7"/>
      <c r="C16" s="7"/>
      <c r="D16" s="7">
        <v>641</v>
      </c>
      <c r="E16" s="7"/>
      <c r="F16" s="7" t="s">
        <v>55</v>
      </c>
      <c r="G16" s="45">
        <f t="shared" si="1"/>
        <v>3.5200000000000005</v>
      </c>
      <c r="H16" s="45">
        <f t="shared" si="1"/>
        <v>0</v>
      </c>
      <c r="I16" s="48">
        <f t="shared" si="1"/>
        <v>0</v>
      </c>
      <c r="J16" s="48">
        <f t="shared" si="1"/>
        <v>3.9399999999999995</v>
      </c>
      <c r="K16" s="53">
        <f t="shared" si="2"/>
        <v>1.1193181818181814</v>
      </c>
      <c r="L16" s="53"/>
    </row>
    <row r="17" spans="2:14" hidden="1" x14ac:dyDescent="0.25">
      <c r="B17" s="7"/>
      <c r="C17" s="7"/>
      <c r="D17" s="7"/>
      <c r="E17" s="7">
        <v>6413</v>
      </c>
      <c r="F17" s="7" t="s">
        <v>56</v>
      </c>
      <c r="G17" s="45">
        <v>3.5200000000000005</v>
      </c>
      <c r="H17" s="45"/>
      <c r="I17" s="48">
        <v>0</v>
      </c>
      <c r="J17" s="104">
        <v>3.9399999999999995</v>
      </c>
      <c r="K17" s="53">
        <f t="shared" si="2"/>
        <v>1.1193181818181814</v>
      </c>
      <c r="L17" s="53"/>
    </row>
    <row r="18" spans="2:14" ht="25.5" x14ac:dyDescent="0.25">
      <c r="B18" s="7"/>
      <c r="C18" s="7">
        <v>66</v>
      </c>
      <c r="D18" s="7"/>
      <c r="E18" s="7"/>
      <c r="F18" s="10" t="s">
        <v>57</v>
      </c>
      <c r="G18" s="45">
        <f>G19+G21</f>
        <v>51172.459999999992</v>
      </c>
      <c r="H18" s="45">
        <f>H19+H21</f>
        <v>60900</v>
      </c>
      <c r="I18" s="45">
        <f>I19+I21</f>
        <v>107354.11</v>
      </c>
      <c r="J18" s="45">
        <f>J19+J21</f>
        <v>80886.410000000149</v>
      </c>
      <c r="K18" s="53">
        <f>J18/G18</f>
        <v>1.5806629190779604</v>
      </c>
      <c r="L18" s="53">
        <f t="shared" ref="L18:L26" si="3">J18/I18</f>
        <v>0.75345424595295096</v>
      </c>
    </row>
    <row r="19" spans="2:14" ht="25.5" hidden="1" x14ac:dyDescent="0.25">
      <c r="B19" s="7"/>
      <c r="C19" s="23"/>
      <c r="D19" s="7">
        <v>661</v>
      </c>
      <c r="E19" s="7"/>
      <c r="F19" s="10" t="s">
        <v>22</v>
      </c>
      <c r="G19" s="45">
        <f>G20</f>
        <v>45857.859999999993</v>
      </c>
      <c r="H19" s="45">
        <f>H20</f>
        <v>45000</v>
      </c>
      <c r="I19" s="45">
        <f>I20</f>
        <v>86804.1</v>
      </c>
      <c r="J19" s="45">
        <f>J20</f>
        <v>60947.430000000153</v>
      </c>
      <c r="K19" s="53">
        <f t="shared" si="2"/>
        <v>1.3290508977087061</v>
      </c>
      <c r="L19" s="53">
        <f t="shared" si="3"/>
        <v>0.70212616685156748</v>
      </c>
    </row>
    <row r="20" spans="2:14" hidden="1" x14ac:dyDescent="0.25">
      <c r="B20" s="7"/>
      <c r="C20" s="23"/>
      <c r="D20" s="7"/>
      <c r="E20" s="7">
        <v>6615</v>
      </c>
      <c r="F20" s="10" t="s">
        <v>58</v>
      </c>
      <c r="G20" s="45">
        <v>45857.859999999993</v>
      </c>
      <c r="H20" s="48">
        <f>'POSEBNI DIO'!F54</f>
        <v>45000</v>
      </c>
      <c r="I20" s="48">
        <f>'POSEBNI DIO'!G54+'POSEBNI DIO'!G56+'POSEBNI DIO'!G53+'POSEBNI DIO'!G55</f>
        <v>86804.1</v>
      </c>
      <c r="J20" s="104">
        <v>60947.430000000153</v>
      </c>
      <c r="K20" s="53">
        <f t="shared" si="2"/>
        <v>1.3290508977087061</v>
      </c>
      <c r="L20" s="53">
        <f t="shared" si="3"/>
        <v>0.70212616685156748</v>
      </c>
    </row>
    <row r="21" spans="2:14" ht="38.25" hidden="1" x14ac:dyDescent="0.25">
      <c r="B21" s="7"/>
      <c r="C21" s="23"/>
      <c r="D21" s="7">
        <v>663</v>
      </c>
      <c r="E21" s="7"/>
      <c r="F21" s="10" t="s">
        <v>59</v>
      </c>
      <c r="G21" s="45">
        <f>G22</f>
        <v>5314.6</v>
      </c>
      <c r="H21" s="45">
        <f>H22</f>
        <v>15900</v>
      </c>
      <c r="I21" s="45">
        <f>I22</f>
        <v>20550.009999999998</v>
      </c>
      <c r="J21" s="45">
        <f>J22</f>
        <v>19938.979999999996</v>
      </c>
      <c r="K21" s="53">
        <f t="shared" si="2"/>
        <v>3.7517367252474307</v>
      </c>
      <c r="L21" s="53"/>
    </row>
    <row r="22" spans="2:14" hidden="1" x14ac:dyDescent="0.25">
      <c r="B22" s="7"/>
      <c r="C22" s="7"/>
      <c r="D22" s="8"/>
      <c r="E22" s="7">
        <v>6631</v>
      </c>
      <c r="F22" s="10" t="s">
        <v>60</v>
      </c>
      <c r="G22" s="45">
        <v>5314.6</v>
      </c>
      <c r="H22" s="45">
        <f>'POSEBNI DIO'!F57</f>
        <v>15900</v>
      </c>
      <c r="I22" s="45">
        <f>'POSEBNI DIO'!G57</f>
        <v>20550.009999999998</v>
      </c>
      <c r="J22" s="104">
        <v>19938.979999999996</v>
      </c>
      <c r="K22" s="53">
        <f t="shared" si="2"/>
        <v>3.7517367252474307</v>
      </c>
      <c r="L22" s="53"/>
    </row>
    <row r="23" spans="2:14" ht="25.5" x14ac:dyDescent="0.25">
      <c r="B23" s="23"/>
      <c r="C23" s="7">
        <v>67</v>
      </c>
      <c r="D23" s="30"/>
      <c r="E23" s="30"/>
      <c r="F23" s="10" t="s">
        <v>61</v>
      </c>
      <c r="G23" s="46">
        <f>G24</f>
        <v>501061.42000000004</v>
      </c>
      <c r="H23" s="46">
        <f>H24</f>
        <v>450797.47</v>
      </c>
      <c r="I23" s="46">
        <f>I24</f>
        <v>489313.64</v>
      </c>
      <c r="J23" s="46">
        <f>J24</f>
        <v>591270.82999999996</v>
      </c>
      <c r="K23" s="53">
        <f>J23/G23</f>
        <v>1.1800366310381667</v>
      </c>
      <c r="L23" s="53">
        <f t="shared" si="3"/>
        <v>1.2083677659179906</v>
      </c>
    </row>
    <row r="24" spans="2:14" ht="25.5" hidden="1" x14ac:dyDescent="0.25">
      <c r="B24" s="7"/>
      <c r="C24" s="7"/>
      <c r="D24" s="8">
        <v>671</v>
      </c>
      <c r="E24" s="8"/>
      <c r="F24" s="29" t="s">
        <v>62</v>
      </c>
      <c r="G24" s="45">
        <f>G25+G26</f>
        <v>501061.42000000004</v>
      </c>
      <c r="H24" s="48">
        <f>SUM(H25:H26)</f>
        <v>450797.47</v>
      </c>
      <c r="I24" s="48">
        <f>SUM(I25:I26)</f>
        <v>489313.64</v>
      </c>
      <c r="J24" s="48">
        <f>SUM(J25:J26)</f>
        <v>591270.82999999996</v>
      </c>
      <c r="K24" s="53">
        <f t="shared" si="2"/>
        <v>1.1800366310381667</v>
      </c>
      <c r="L24" s="53">
        <f t="shared" si="3"/>
        <v>1.2083677659179906</v>
      </c>
    </row>
    <row r="25" spans="2:14" ht="25.5" hidden="1" x14ac:dyDescent="0.25">
      <c r="B25" s="7"/>
      <c r="C25" s="7"/>
      <c r="D25" s="7"/>
      <c r="E25" s="7">
        <v>6711</v>
      </c>
      <c r="F25" s="29" t="s">
        <v>63</v>
      </c>
      <c r="G25" s="45">
        <v>471536.08</v>
      </c>
      <c r="H25" s="48">
        <f>'POSEBNI DIO'!F8+'POSEBNI DIO'!F40+'POSEBNI DIO'!F67+'POSEBNI DIO'!F72+'POSEBNI DIO'!F77+'POSEBNI DIO'!F83-' Račun prihoda i rashoda'!H26+'POSEBNI DIO'!F64+'POSEBNI DIO'!F85</f>
        <v>418797.47</v>
      </c>
      <c r="I25" s="48">
        <f>'POSEBNI DIO'!G8+'POSEBNI DIO'!G40+'POSEBNI DIO'!G67+'POSEBNI DIO'!G72+'POSEBNI DIO'!G77+'POSEBNI DIO'!G83-' Račun prihoda i rashoda'!I26+'POSEBNI DIO'!G64+'POSEBNI DIO'!G85</f>
        <v>457313.64</v>
      </c>
      <c r="J25" s="104">
        <v>559360.94999999995</v>
      </c>
      <c r="K25" s="53">
        <f t="shared" si="2"/>
        <v>1.1862527041409003</v>
      </c>
      <c r="L25" s="53">
        <f t="shared" si="3"/>
        <v>1.2231451263950928</v>
      </c>
      <c r="N25" s="43"/>
    </row>
    <row r="26" spans="2:14" ht="25.5" hidden="1" x14ac:dyDescent="0.25">
      <c r="B26" s="7"/>
      <c r="C26" s="7"/>
      <c r="D26" s="7"/>
      <c r="E26" s="7">
        <v>6712</v>
      </c>
      <c r="F26" s="29" t="s">
        <v>64</v>
      </c>
      <c r="G26" s="45">
        <v>29525.34</v>
      </c>
      <c r="H26" s="48">
        <f>'POSEBNI DIO'!F25+'POSEBNI DIO'!F26+'POSEBNI DIO'!F27+'POSEBNI DIO'!F28+'POSEBNI DIO'!F49</f>
        <v>32000</v>
      </c>
      <c r="I26" s="48">
        <f>'POSEBNI DIO'!G25+'POSEBNI DIO'!G26+'POSEBNI DIO'!G27+'POSEBNI DIO'!G28+'POSEBNI DIO'!G49</f>
        <v>32000</v>
      </c>
      <c r="J26" s="104">
        <v>31909.88</v>
      </c>
      <c r="K26" s="53">
        <f t="shared" si="2"/>
        <v>1.0807624907960416</v>
      </c>
      <c r="L26" s="53">
        <f t="shared" si="3"/>
        <v>0.99718375000000004</v>
      </c>
    </row>
    <row r="27" spans="2:14" hidden="1" x14ac:dyDescent="0.25">
      <c r="B27" s="7"/>
      <c r="C27" s="7"/>
      <c r="D27" s="7"/>
      <c r="E27" s="7"/>
      <c r="F27" s="29"/>
      <c r="G27" s="45"/>
      <c r="H27" s="45"/>
      <c r="I27" s="45"/>
      <c r="J27" s="48"/>
      <c r="K27" s="48"/>
      <c r="L27" s="48"/>
    </row>
    <row r="28" spans="2:14" ht="15.75" customHeight="1" x14ac:dyDescent="0.25"/>
    <row r="29" spans="2:14" ht="15.75" customHeight="1" x14ac:dyDescent="0.25">
      <c r="B29" s="2"/>
      <c r="C29" s="2"/>
      <c r="D29" s="2"/>
      <c r="E29" s="2"/>
      <c r="F29" s="2"/>
      <c r="G29" s="2"/>
      <c r="H29" s="2"/>
      <c r="I29" s="68"/>
      <c r="J29" s="69"/>
      <c r="K29" s="3"/>
      <c r="L29" s="3"/>
    </row>
    <row r="30" spans="2:14" ht="25.5" x14ac:dyDescent="0.25">
      <c r="B30" s="137" t="s">
        <v>6</v>
      </c>
      <c r="C30" s="138"/>
      <c r="D30" s="138"/>
      <c r="E30" s="138"/>
      <c r="F30" s="139"/>
      <c r="G30" s="72" t="str">
        <f>G8</f>
        <v xml:space="preserve">OSTVARENJE/IZVRŠENJE 
1.-12.2024. </v>
      </c>
      <c r="H30" s="71" t="str">
        <f>H8</f>
        <v>IZVORNI PLAN ILI REBALANS 2025.*</v>
      </c>
      <c r="I30" s="71" t="str">
        <f>I8</f>
        <v>TEKUĆI PLAN 2025.*</v>
      </c>
      <c r="J30" s="72" t="str">
        <f>J8</f>
        <v xml:space="preserve">OSTVARENJE/IZVRŠENJE 
1.-12.2025. </v>
      </c>
      <c r="K30" s="71" t="s">
        <v>16</v>
      </c>
      <c r="L30" s="71" t="s">
        <v>34</v>
      </c>
    </row>
    <row r="31" spans="2:14" s="27" customFormat="1" ht="12.75" customHeight="1" x14ac:dyDescent="0.2">
      <c r="B31" s="140">
        <v>1</v>
      </c>
      <c r="C31" s="141"/>
      <c r="D31" s="141"/>
      <c r="E31" s="141"/>
      <c r="F31" s="142"/>
      <c r="G31" s="77">
        <v>2</v>
      </c>
      <c r="H31" s="77">
        <v>3</v>
      </c>
      <c r="I31" s="77">
        <v>4</v>
      </c>
      <c r="J31" s="77">
        <v>5</v>
      </c>
      <c r="K31" s="77" t="s">
        <v>18</v>
      </c>
      <c r="L31" s="77" t="s">
        <v>19</v>
      </c>
    </row>
    <row r="32" spans="2:14" x14ac:dyDescent="0.25">
      <c r="B32" s="6"/>
      <c r="C32" s="6"/>
      <c r="D32" s="6"/>
      <c r="E32" s="6"/>
      <c r="F32" s="6" t="s">
        <v>7</v>
      </c>
      <c r="G32" s="46">
        <f>G33+G79</f>
        <v>2217917.3299999996</v>
      </c>
      <c r="H32" s="46">
        <f>H33+H79</f>
        <v>2280471.4699999997</v>
      </c>
      <c r="I32" s="46">
        <f>I33+I79</f>
        <v>2727521.75</v>
      </c>
      <c r="J32" s="46">
        <f>J33+J79</f>
        <v>2716263.3800000004</v>
      </c>
      <c r="K32" s="53">
        <f>J32/G32</f>
        <v>1.2246909942310613</v>
      </c>
      <c r="L32" s="53">
        <f>J32/I32</f>
        <v>0.99587230789268699</v>
      </c>
      <c r="M32" s="43"/>
    </row>
    <row r="33" spans="2:13" x14ac:dyDescent="0.25">
      <c r="B33" s="6">
        <v>3</v>
      </c>
      <c r="C33" s="6"/>
      <c r="D33" s="6"/>
      <c r="E33" s="6"/>
      <c r="F33" s="6" t="s">
        <v>3</v>
      </c>
      <c r="G33" s="46">
        <f>G34+G41+G69+G76+G73</f>
        <v>2146698.6799999997</v>
      </c>
      <c r="H33" s="46">
        <f t="shared" ref="H33" si="4">H34+H41+H69+H76+H73</f>
        <v>2198471.4699999997</v>
      </c>
      <c r="I33" s="46">
        <f>I34+I41+I69+I76+I73</f>
        <v>2607317.65</v>
      </c>
      <c r="J33" s="46">
        <f>J34+J41+J69+J76+J73</f>
        <v>2643843.8200000003</v>
      </c>
      <c r="K33" s="53">
        <f t="shared" ref="K33:K93" si="5">J33/G33</f>
        <v>1.2315858972811222</v>
      </c>
      <c r="L33" s="53">
        <f t="shared" ref="L33:L88" si="6">J33/I33</f>
        <v>1.0140090985845167</v>
      </c>
      <c r="M33" s="43"/>
    </row>
    <row r="34" spans="2:13" x14ac:dyDescent="0.25">
      <c r="B34" s="6"/>
      <c r="C34" s="10">
        <v>31</v>
      </c>
      <c r="D34" s="10"/>
      <c r="E34" s="10"/>
      <c r="F34" s="10" t="s">
        <v>4</v>
      </c>
      <c r="G34" s="45">
        <f>G35+G37+G39</f>
        <v>1788485.43</v>
      </c>
      <c r="H34" s="70">
        <f>H35+H37+H39</f>
        <v>1801560.5</v>
      </c>
      <c r="I34" s="70">
        <f>I35+I37+I39</f>
        <v>2200433.0099999998</v>
      </c>
      <c r="J34" s="45">
        <f>J35+J37+J39</f>
        <v>2224815.06</v>
      </c>
      <c r="K34" s="53">
        <f t="shared" si="5"/>
        <v>1.2439659964129539</v>
      </c>
      <c r="L34" s="53">
        <f t="shared" si="6"/>
        <v>1.0110805690921716</v>
      </c>
      <c r="M34" s="43"/>
    </row>
    <row r="35" spans="2:13" hidden="1" x14ac:dyDescent="0.25">
      <c r="B35" s="7"/>
      <c r="C35" s="7"/>
      <c r="D35" s="7">
        <v>311</v>
      </c>
      <c r="E35" s="7"/>
      <c r="F35" s="29" t="s">
        <v>24</v>
      </c>
      <c r="G35" s="45">
        <f>G36</f>
        <v>1497130.49</v>
      </c>
      <c r="H35" s="70">
        <f>H36</f>
        <v>1487226</v>
      </c>
      <c r="I35" s="70">
        <f>I36</f>
        <v>1851533.46</v>
      </c>
      <c r="J35" s="45">
        <f>J36</f>
        <v>1850598.14</v>
      </c>
      <c r="K35" s="53">
        <f t="shared" si="5"/>
        <v>1.2360967546656536</v>
      </c>
      <c r="L35" s="53">
        <f t="shared" si="6"/>
        <v>0.99949484034709257</v>
      </c>
    </row>
    <row r="36" spans="2:13" hidden="1" x14ac:dyDescent="0.25">
      <c r="B36" s="7"/>
      <c r="C36" s="7"/>
      <c r="D36" s="7"/>
      <c r="E36" s="7">
        <v>3111</v>
      </c>
      <c r="F36" s="29" t="s">
        <v>25</v>
      </c>
      <c r="G36" s="107">
        <v>1497130.49</v>
      </c>
      <c r="H36" s="70">
        <f>'POSEBNI DIO'!F30+'POSEBNI DIO'!F41+'POSEBNI DIO'!F51+'POSEBNI DIO'!F68+'POSEBNI DIO'!F73+'POSEBNI DIO'!F78+'POSEBNI DIO'!F58</f>
        <v>1487226</v>
      </c>
      <c r="I36" s="70">
        <f>'POSEBNI DIO'!G30+'POSEBNI DIO'!G41+'POSEBNI DIO'!G51+'POSEBNI DIO'!G68+'POSEBNI DIO'!G73+'POSEBNI DIO'!G78+'POSEBNI DIO'!G58</f>
        <v>1851533.46</v>
      </c>
      <c r="J36" s="70">
        <f>'POSEBNI DIO'!H30+'POSEBNI DIO'!H41+'POSEBNI DIO'!H51+'POSEBNI DIO'!H68+'POSEBNI DIO'!H73+'POSEBNI DIO'!H78+'POSEBNI DIO'!H58</f>
        <v>1850598.14</v>
      </c>
      <c r="K36" s="53">
        <f t="shared" si="5"/>
        <v>1.2360967546656536</v>
      </c>
      <c r="L36" s="53">
        <f t="shared" si="6"/>
        <v>0.99949484034709257</v>
      </c>
    </row>
    <row r="37" spans="2:13" hidden="1" x14ac:dyDescent="0.25">
      <c r="B37" s="7"/>
      <c r="C37" s="23"/>
      <c r="D37" s="7">
        <v>312</v>
      </c>
      <c r="E37" s="7"/>
      <c r="F37" s="29" t="s">
        <v>107</v>
      </c>
      <c r="G37" s="45">
        <f>G38</f>
        <v>44579.200000000004</v>
      </c>
      <c r="H37" s="70">
        <f>H38</f>
        <v>43400</v>
      </c>
      <c r="I37" s="70">
        <f>I38</f>
        <v>42700</v>
      </c>
      <c r="J37" s="45">
        <f>J38</f>
        <v>69561.760000000009</v>
      </c>
      <c r="K37" s="53">
        <f t="shared" si="5"/>
        <v>1.5604084416050534</v>
      </c>
      <c r="L37" s="53">
        <f t="shared" si="6"/>
        <v>1.629081030444965</v>
      </c>
    </row>
    <row r="38" spans="2:13" hidden="1" x14ac:dyDescent="0.25">
      <c r="B38" s="7"/>
      <c r="C38" s="23"/>
      <c r="D38" s="8"/>
      <c r="E38" s="8">
        <v>3121</v>
      </c>
      <c r="F38" s="12" t="s">
        <v>107</v>
      </c>
      <c r="G38" s="107">
        <v>44579.200000000004</v>
      </c>
      <c r="H38" s="70">
        <f>'POSEBNI DIO'!F31+'POSEBNI DIO'!F42+'POSEBNI DIO'!F52+'POSEBNI DIO'!F69+'POSEBNI DIO'!F79+'POSEBNI DIO'!F74+'POSEBNI DIO'!F59</f>
        <v>43400</v>
      </c>
      <c r="I38" s="70">
        <f>'POSEBNI DIO'!G31+'POSEBNI DIO'!G42+'POSEBNI DIO'!G52+'POSEBNI DIO'!G69+'POSEBNI DIO'!G79+'POSEBNI DIO'!G74+'POSEBNI DIO'!G59</f>
        <v>42700</v>
      </c>
      <c r="J38" s="70">
        <f>'POSEBNI DIO'!H31+'POSEBNI DIO'!H42+'POSEBNI DIO'!H52+'POSEBNI DIO'!H69+'POSEBNI DIO'!H79+'POSEBNI DIO'!H74+'POSEBNI DIO'!H59</f>
        <v>69561.760000000009</v>
      </c>
      <c r="K38" s="53">
        <f t="shared" si="5"/>
        <v>1.5604084416050534</v>
      </c>
      <c r="L38" s="53">
        <f t="shared" si="6"/>
        <v>1.629081030444965</v>
      </c>
    </row>
    <row r="39" spans="2:13" hidden="1" x14ac:dyDescent="0.25">
      <c r="B39" s="7"/>
      <c r="C39" s="7"/>
      <c r="D39" s="8">
        <v>313</v>
      </c>
      <c r="E39" s="8"/>
      <c r="F39" s="12" t="s">
        <v>106</v>
      </c>
      <c r="G39" s="45">
        <f>G40</f>
        <v>246775.74</v>
      </c>
      <c r="H39" s="70">
        <f>H40</f>
        <v>270934.5</v>
      </c>
      <c r="I39" s="70">
        <f>I40</f>
        <v>306199.55</v>
      </c>
      <c r="J39" s="45">
        <f>J40</f>
        <v>304655.16000000003</v>
      </c>
      <c r="K39" s="53">
        <f t="shared" si="5"/>
        <v>1.2345425851017611</v>
      </c>
      <c r="L39" s="53">
        <f t="shared" si="6"/>
        <v>0.99495626299908035</v>
      </c>
    </row>
    <row r="40" spans="2:13" hidden="1" x14ac:dyDescent="0.25">
      <c r="B40" s="11"/>
      <c r="C40" s="11"/>
      <c r="D40" s="11"/>
      <c r="E40" s="11">
        <v>3132</v>
      </c>
      <c r="F40" s="22" t="s">
        <v>105</v>
      </c>
      <c r="G40" s="107">
        <v>246775.74</v>
      </c>
      <c r="H40" s="70">
        <f>'POSEBNI DIO'!F32+'POSEBNI DIO'!F43+'POSEBNI DIO'!F70+'POSEBNI DIO'!F75+'POSEBNI DIO'!F80+'POSEBNI DIO'!F60</f>
        <v>270934.5</v>
      </c>
      <c r="I40" s="70">
        <f>'POSEBNI DIO'!G32+'POSEBNI DIO'!G43+'POSEBNI DIO'!G70+'POSEBNI DIO'!G75+'POSEBNI DIO'!G80+'POSEBNI DIO'!G60</f>
        <v>306199.55</v>
      </c>
      <c r="J40" s="70">
        <f>'POSEBNI DIO'!H32+'POSEBNI DIO'!H43+'POSEBNI DIO'!H70+'POSEBNI DIO'!H75+'POSEBNI DIO'!H80+'POSEBNI DIO'!H60</f>
        <v>304655.16000000003</v>
      </c>
      <c r="K40" s="53">
        <f t="shared" si="5"/>
        <v>1.2345425851017611</v>
      </c>
      <c r="L40" s="53">
        <f t="shared" si="6"/>
        <v>0.99495626299908035</v>
      </c>
    </row>
    <row r="41" spans="2:13" x14ac:dyDescent="0.25">
      <c r="B41" s="10"/>
      <c r="C41" s="10">
        <v>32</v>
      </c>
      <c r="D41" s="7"/>
      <c r="E41" s="7"/>
      <c r="F41" s="29" t="s">
        <v>12</v>
      </c>
      <c r="G41" s="45">
        <f>G46+G62+G53+G42</f>
        <v>298402.99</v>
      </c>
      <c r="H41" s="45">
        <f>H46+H62+H53+H42</f>
        <v>332871.46999999997</v>
      </c>
      <c r="I41" s="45">
        <f>I46+I62+I53+I42</f>
        <v>341101.49</v>
      </c>
      <c r="J41" s="45">
        <f>J46+J62+J53+J42</f>
        <v>353754.05000000005</v>
      </c>
      <c r="K41" s="53">
        <f t="shared" si="5"/>
        <v>1.1854909697788218</v>
      </c>
      <c r="L41" s="53">
        <f t="shared" si="6"/>
        <v>1.0370932416624743</v>
      </c>
    </row>
    <row r="42" spans="2:13" hidden="1" x14ac:dyDescent="0.25">
      <c r="B42" s="10"/>
      <c r="C42" s="10"/>
      <c r="D42" s="7">
        <v>321</v>
      </c>
      <c r="E42" s="7"/>
      <c r="F42" s="29" t="s">
        <v>26</v>
      </c>
      <c r="G42" s="45">
        <f>SUM(G43:G45)</f>
        <v>33905.789999999994</v>
      </c>
      <c r="H42" s="45">
        <f>SUM(H43:H45)</f>
        <v>37213</v>
      </c>
      <c r="I42" s="45">
        <f>SUM(I43:I45)</f>
        <v>47943</v>
      </c>
      <c r="J42" s="45">
        <f>SUM(J43:J45)</f>
        <v>55882.05</v>
      </c>
      <c r="K42" s="53">
        <f t="shared" si="5"/>
        <v>1.6481565537921403</v>
      </c>
      <c r="L42" s="53">
        <f t="shared" si="6"/>
        <v>1.1655935173017959</v>
      </c>
    </row>
    <row r="43" spans="2:13" hidden="1" x14ac:dyDescent="0.25">
      <c r="B43" s="51"/>
      <c r="C43" s="51"/>
      <c r="D43" s="51"/>
      <c r="E43" s="51">
        <v>3211</v>
      </c>
      <c r="F43" s="47" t="s">
        <v>27</v>
      </c>
      <c r="G43" s="104">
        <v>12495.95</v>
      </c>
      <c r="H43" s="48">
        <f>'POSEBNI DIO'!F9+'POSEBNI DIO'!F44</f>
        <v>14383</v>
      </c>
      <c r="I43" s="48">
        <f>'POSEBNI DIO'!G9+'POSEBNI DIO'!G44</f>
        <v>18083</v>
      </c>
      <c r="J43" s="48">
        <f>'POSEBNI DIO'!H9+'POSEBNI DIO'!H44</f>
        <v>15253.01</v>
      </c>
      <c r="K43" s="53">
        <f t="shared" si="5"/>
        <v>1.2206362861567148</v>
      </c>
      <c r="L43" s="53">
        <f t="shared" si="6"/>
        <v>0.84349997234972074</v>
      </c>
    </row>
    <row r="44" spans="2:13" ht="30" hidden="1" x14ac:dyDescent="0.25">
      <c r="B44" s="51"/>
      <c r="C44" s="51"/>
      <c r="D44" s="51"/>
      <c r="E44" s="51">
        <v>3212</v>
      </c>
      <c r="F44" s="47" t="s">
        <v>104</v>
      </c>
      <c r="G44" s="104">
        <v>20515.839999999997</v>
      </c>
      <c r="H44" s="48">
        <f>'POSEBNI DIO'!F33+'POSEBNI DIO'!F45+'POSEBNI DIO'!F71+'POSEBNI DIO'!F76+'POSEBNI DIO'!F81</f>
        <v>22230</v>
      </c>
      <c r="I44" s="48">
        <f>'POSEBNI DIO'!G33+'POSEBNI DIO'!G45+'POSEBNI DIO'!G71+'POSEBNI DIO'!G76+'POSEBNI DIO'!G81</f>
        <v>28960</v>
      </c>
      <c r="J44" s="48">
        <f>'POSEBNI DIO'!H33+'POSEBNI DIO'!H45+'POSEBNI DIO'!H71+'POSEBNI DIO'!H76+'POSEBNI DIO'!H81</f>
        <v>39915.040000000001</v>
      </c>
      <c r="K44" s="53">
        <f t="shared" si="5"/>
        <v>1.9455718118292991</v>
      </c>
      <c r="L44" s="53">
        <f t="shared" si="6"/>
        <v>1.378281767955801</v>
      </c>
    </row>
    <row r="45" spans="2:13" hidden="1" x14ac:dyDescent="0.25">
      <c r="B45" s="51"/>
      <c r="C45" s="51"/>
      <c r="D45" s="51"/>
      <c r="E45" s="51">
        <v>3213</v>
      </c>
      <c r="F45" s="47" t="s">
        <v>103</v>
      </c>
      <c r="G45" s="104">
        <v>894</v>
      </c>
      <c r="H45" s="48">
        <f>'POSEBNI DIO'!F10</f>
        <v>600</v>
      </c>
      <c r="I45" s="48">
        <f>'POSEBNI DIO'!G10</f>
        <v>900</v>
      </c>
      <c r="J45" s="48">
        <f>'POSEBNI DIO'!H10</f>
        <v>714</v>
      </c>
      <c r="K45" s="53">
        <f t="shared" si="5"/>
        <v>0.79865771812080533</v>
      </c>
      <c r="L45" s="53">
        <f t="shared" si="6"/>
        <v>0.79333333333333333</v>
      </c>
    </row>
    <row r="46" spans="2:13" hidden="1" x14ac:dyDescent="0.25">
      <c r="B46" s="51"/>
      <c r="C46" s="51"/>
      <c r="D46" s="51">
        <v>322</v>
      </c>
      <c r="E46" s="51"/>
      <c r="F46" s="47" t="s">
        <v>102</v>
      </c>
      <c r="G46" s="48">
        <f>SUM(G47:G52)</f>
        <v>208961.81</v>
      </c>
      <c r="H46" s="48">
        <f>SUM(H47:H52)</f>
        <v>241181.46999999997</v>
      </c>
      <c r="I46" s="48">
        <f>SUM(I47:I52)</f>
        <v>248004.44999999998</v>
      </c>
      <c r="J46" s="48">
        <f>SUM(J47:J52)</f>
        <v>253045.30000000005</v>
      </c>
      <c r="K46" s="53">
        <f t="shared" si="5"/>
        <v>1.2109643384118851</v>
      </c>
      <c r="L46" s="53">
        <f t="shared" si="6"/>
        <v>1.0203256433503514</v>
      </c>
    </row>
    <row r="47" spans="2:13" hidden="1" x14ac:dyDescent="0.25">
      <c r="B47" s="51"/>
      <c r="C47" s="51"/>
      <c r="D47" s="51"/>
      <c r="E47" s="51">
        <v>3221</v>
      </c>
      <c r="F47" s="47" t="s">
        <v>101</v>
      </c>
      <c r="G47" s="104">
        <v>26540.65</v>
      </c>
      <c r="H47" s="48">
        <f>'POSEBNI DIO'!F11+'POSEBNI DIO'!F34+'POSEBNI DIO'!F46+'POSEBNI DIO'!F53+'POSEBNI DIO'!F65</f>
        <v>31149.360000000001</v>
      </c>
      <c r="I47" s="48">
        <f>'POSEBNI DIO'!G11+'POSEBNI DIO'!G34+'POSEBNI DIO'!G46+'POSEBNI DIO'!G53+'POSEBNI DIO'!G65</f>
        <v>32552.34</v>
      </c>
      <c r="J47" s="48">
        <f>'POSEBNI DIO'!H11+'POSEBNI DIO'!H34+'POSEBNI DIO'!H46+'POSEBNI DIO'!H53+'POSEBNI DIO'!H65+'POSEBNI DIO'!H61</f>
        <v>28700.36</v>
      </c>
      <c r="K47" s="53">
        <f t="shared" si="5"/>
        <v>1.0813736664324347</v>
      </c>
      <c r="L47" s="53">
        <f t="shared" si="6"/>
        <v>0.88166810742330659</v>
      </c>
    </row>
    <row r="48" spans="2:13" hidden="1" x14ac:dyDescent="0.25">
      <c r="B48" s="51"/>
      <c r="C48" s="51"/>
      <c r="D48" s="51"/>
      <c r="E48" s="51">
        <v>3222</v>
      </c>
      <c r="F48" s="47" t="s">
        <v>100</v>
      </c>
      <c r="G48" s="104">
        <v>154253.66</v>
      </c>
      <c r="H48" s="48">
        <f>'POSEBNI DIO'!F47+'POSEBNI DIO'!F54+'POSEBNI DIO'!F84+'POSEBNI DIO'!F86+'POSEBNI DIO'!F89</f>
        <v>175532.11</v>
      </c>
      <c r="I48" s="48">
        <f>'POSEBNI DIO'!G47+'POSEBNI DIO'!G54+'POSEBNI DIO'!G84+'POSEBNI DIO'!G86+'POSEBNI DIO'!G89</f>
        <v>169212.11</v>
      </c>
      <c r="J48" s="48">
        <f>'POSEBNI DIO'!H47+'POSEBNI DIO'!H54+'POSEBNI DIO'!H84+'POSEBNI DIO'!H86+'POSEBNI DIO'!H89</f>
        <v>184480.37000000002</v>
      </c>
      <c r="K48" s="53">
        <f t="shared" si="5"/>
        <v>1.1959545724879399</v>
      </c>
      <c r="L48" s="53">
        <f t="shared" si="6"/>
        <v>1.0902314852051667</v>
      </c>
    </row>
    <row r="49" spans="2:12" hidden="1" x14ac:dyDescent="0.25">
      <c r="B49" s="51"/>
      <c r="C49" s="51"/>
      <c r="D49" s="51"/>
      <c r="E49" s="51">
        <v>3223</v>
      </c>
      <c r="F49" s="47" t="s">
        <v>99</v>
      </c>
      <c r="G49" s="104">
        <v>20252.400000000001</v>
      </c>
      <c r="H49" s="48">
        <f>'POSEBNI DIO'!F12</f>
        <v>28500</v>
      </c>
      <c r="I49" s="48">
        <f>'POSEBNI DIO'!G12</f>
        <v>26040</v>
      </c>
      <c r="J49" s="48">
        <f>'POSEBNI DIO'!H12</f>
        <v>20993.420000000002</v>
      </c>
      <c r="K49" s="53">
        <f t="shared" si="5"/>
        <v>1.0365892437439514</v>
      </c>
      <c r="L49" s="53">
        <f t="shared" si="6"/>
        <v>0.80619892473118282</v>
      </c>
    </row>
    <row r="50" spans="2:12" ht="30" hidden="1" x14ac:dyDescent="0.25">
      <c r="B50" s="51"/>
      <c r="C50" s="51"/>
      <c r="D50" s="51"/>
      <c r="E50" s="51">
        <v>3224</v>
      </c>
      <c r="F50" s="47" t="s">
        <v>98</v>
      </c>
      <c r="G50" s="104">
        <v>7915.1</v>
      </c>
      <c r="H50" s="48">
        <f>'POSEBNI DIO'!F13</f>
        <v>6000</v>
      </c>
      <c r="I50" s="48">
        <f>'POSEBNI DIO'!G13</f>
        <v>20200</v>
      </c>
      <c r="J50" s="48">
        <f>'POSEBNI DIO'!H13</f>
        <v>18871.150000000001</v>
      </c>
      <c r="K50" s="53">
        <f t="shared" si="5"/>
        <v>2.3841960303723262</v>
      </c>
      <c r="L50" s="53">
        <f t="shared" si="6"/>
        <v>0.93421534653465355</v>
      </c>
    </row>
    <row r="51" spans="2:12" hidden="1" x14ac:dyDescent="0.25">
      <c r="B51" s="51"/>
      <c r="C51" s="51"/>
      <c r="D51" s="51"/>
      <c r="E51" s="51">
        <v>3225</v>
      </c>
      <c r="F51" s="47" t="s">
        <v>97</v>
      </c>
      <c r="G51" s="104"/>
      <c r="H51" s="48"/>
      <c r="I51" s="48"/>
      <c r="J51" s="48"/>
      <c r="K51" s="53"/>
      <c r="L51" s="53"/>
    </row>
    <row r="52" spans="2:12" hidden="1" x14ac:dyDescent="0.25">
      <c r="B52" s="51"/>
      <c r="C52" s="51"/>
      <c r="D52" s="51"/>
      <c r="E52" s="51">
        <v>3227</v>
      </c>
      <c r="F52" s="47" t="s">
        <v>96</v>
      </c>
      <c r="G52" s="104"/>
      <c r="H52" s="48"/>
      <c r="I52" s="48"/>
      <c r="J52" s="48"/>
      <c r="K52" s="53"/>
      <c r="L52" s="53"/>
    </row>
    <row r="53" spans="2:12" hidden="1" x14ac:dyDescent="0.25">
      <c r="B53" s="51"/>
      <c r="C53" s="51"/>
      <c r="D53" s="51">
        <v>323</v>
      </c>
      <c r="E53" s="51"/>
      <c r="F53" s="47" t="s">
        <v>95</v>
      </c>
      <c r="G53" s="48">
        <f>SUM(G54:G61)</f>
        <v>52855.57</v>
      </c>
      <c r="H53" s="48">
        <f>SUM(H54:H61)</f>
        <v>51977</v>
      </c>
      <c r="I53" s="48">
        <f>SUM(I54:I61)</f>
        <v>40488.240000000005</v>
      </c>
      <c r="J53" s="48">
        <f>SUM(J54:J61)</f>
        <v>40174.559999999998</v>
      </c>
      <c r="K53" s="53">
        <f t="shared" si="5"/>
        <v>0.76008186081429063</v>
      </c>
      <c r="L53" s="53">
        <f t="shared" si="6"/>
        <v>0.99225256518929927</v>
      </c>
    </row>
    <row r="54" spans="2:12" hidden="1" x14ac:dyDescent="0.25">
      <c r="B54" s="51"/>
      <c r="C54" s="51"/>
      <c r="D54" s="51"/>
      <c r="E54" s="51">
        <v>3231</v>
      </c>
      <c r="F54" s="47" t="s">
        <v>94</v>
      </c>
      <c r="G54" s="104">
        <v>34312.300000000003</v>
      </c>
      <c r="H54" s="48">
        <f>'POSEBNI DIO'!F14</f>
        <v>36127</v>
      </c>
      <c r="I54" s="48">
        <f>'POSEBNI DIO'!G14</f>
        <v>9127</v>
      </c>
      <c r="J54" s="48">
        <f>'POSEBNI DIO'!H14</f>
        <v>7408.73</v>
      </c>
      <c r="K54" s="53">
        <f t="shared" si="5"/>
        <v>0.21592052995573013</v>
      </c>
      <c r="L54" s="53">
        <f t="shared" si="6"/>
        <v>0.81173770132573675</v>
      </c>
    </row>
    <row r="55" spans="2:12" hidden="1" x14ac:dyDescent="0.25">
      <c r="B55" s="51"/>
      <c r="C55" s="51"/>
      <c r="D55" s="51"/>
      <c r="E55" s="51">
        <v>3232</v>
      </c>
      <c r="F55" s="47" t="s">
        <v>93</v>
      </c>
      <c r="G55" s="104">
        <v>6541.84</v>
      </c>
      <c r="H55" s="48">
        <f>'POSEBNI DIO'!F15</f>
        <v>4350</v>
      </c>
      <c r="I55" s="48">
        <f>'POSEBNI DIO'!G15</f>
        <v>16561.240000000002</v>
      </c>
      <c r="J55" s="48">
        <f>'POSEBNI DIO'!H15</f>
        <v>17500.36</v>
      </c>
      <c r="K55" s="53">
        <f t="shared" si="5"/>
        <v>2.6751433847357928</v>
      </c>
      <c r="L55" s="53">
        <f t="shared" si="6"/>
        <v>1.0567058988336622</v>
      </c>
    </row>
    <row r="56" spans="2:12" hidden="1" x14ac:dyDescent="0.25">
      <c r="B56" s="51"/>
      <c r="C56" s="51"/>
      <c r="D56" s="51"/>
      <c r="E56" s="51">
        <v>3233</v>
      </c>
      <c r="F56" s="47" t="s">
        <v>92</v>
      </c>
      <c r="G56" s="104"/>
      <c r="H56" s="48"/>
      <c r="I56" s="48"/>
      <c r="J56" s="48"/>
      <c r="K56" s="53"/>
      <c r="L56" s="53"/>
    </row>
    <row r="57" spans="2:12" hidden="1" x14ac:dyDescent="0.25">
      <c r="B57" s="51"/>
      <c r="C57" s="51"/>
      <c r="D57" s="51"/>
      <c r="E57" s="51">
        <v>3234</v>
      </c>
      <c r="F57" s="47" t="s">
        <v>91</v>
      </c>
      <c r="G57" s="104">
        <v>4085.13</v>
      </c>
      <c r="H57" s="48">
        <f>'POSEBNI DIO'!F16</f>
        <v>4000</v>
      </c>
      <c r="I57" s="48">
        <f>'POSEBNI DIO'!G16</f>
        <v>5300</v>
      </c>
      <c r="J57" s="48">
        <f>'POSEBNI DIO'!H16</f>
        <v>5536.69</v>
      </c>
      <c r="K57" s="53">
        <f t="shared" si="5"/>
        <v>1.3553277374281845</v>
      </c>
      <c r="L57" s="53">
        <f t="shared" si="6"/>
        <v>1.0446584905660377</v>
      </c>
    </row>
    <row r="58" spans="2:12" hidden="1" x14ac:dyDescent="0.25">
      <c r="B58" s="51"/>
      <c r="C58" s="51"/>
      <c r="D58" s="51"/>
      <c r="E58" s="51">
        <v>3236</v>
      </c>
      <c r="F58" s="47" t="s">
        <v>90</v>
      </c>
      <c r="G58" s="104">
        <v>3616.73</v>
      </c>
      <c r="H58" s="48">
        <f>'POSEBNI DIO'!F17+'POSEBNI DIO'!F35</f>
        <v>3500</v>
      </c>
      <c r="I58" s="48">
        <f>'POSEBNI DIO'!G17+'POSEBNI DIO'!G35</f>
        <v>5500</v>
      </c>
      <c r="J58" s="48">
        <f>'POSEBNI DIO'!H17+'POSEBNI DIO'!H35</f>
        <v>4761.95</v>
      </c>
      <c r="K58" s="53">
        <f t="shared" si="5"/>
        <v>1.3166451463061937</v>
      </c>
      <c r="L58" s="53">
        <f t="shared" si="6"/>
        <v>0.86580909090909086</v>
      </c>
    </row>
    <row r="59" spans="2:12" hidden="1" x14ac:dyDescent="0.25">
      <c r="B59" s="51"/>
      <c r="C59" s="51"/>
      <c r="D59" s="51"/>
      <c r="E59" s="51">
        <v>3237</v>
      </c>
      <c r="F59" s="47" t="s">
        <v>89</v>
      </c>
      <c r="G59" s="104">
        <v>1612.5</v>
      </c>
      <c r="H59" s="48">
        <f>'POSEBNI DIO'!F18</f>
        <v>1500</v>
      </c>
      <c r="I59" s="48">
        <f>'POSEBNI DIO'!G18</f>
        <v>1500</v>
      </c>
      <c r="J59" s="48">
        <f>'POSEBNI DIO'!H18</f>
        <v>2718.75</v>
      </c>
      <c r="K59" s="53">
        <f t="shared" si="5"/>
        <v>1.6860465116279071</v>
      </c>
      <c r="L59" s="53">
        <f t="shared" si="6"/>
        <v>1.8125</v>
      </c>
    </row>
    <row r="60" spans="2:12" hidden="1" x14ac:dyDescent="0.25">
      <c r="B60" s="51"/>
      <c r="C60" s="51"/>
      <c r="D60" s="51"/>
      <c r="E60" s="51">
        <v>3238</v>
      </c>
      <c r="F60" s="47" t="s">
        <v>88</v>
      </c>
      <c r="G60" s="104">
        <v>2136.9000000000005</v>
      </c>
      <c r="H60" s="48">
        <f>'POSEBNI DIO'!F19</f>
        <v>2000</v>
      </c>
      <c r="I60" s="48">
        <f>'POSEBNI DIO'!G19</f>
        <v>2000</v>
      </c>
      <c r="J60" s="48">
        <f>'POSEBNI DIO'!H19</f>
        <v>2061.3700000000003</v>
      </c>
      <c r="K60" s="53">
        <f t="shared" si="5"/>
        <v>0.96465440591511054</v>
      </c>
      <c r="L60" s="53">
        <f t="shared" si="6"/>
        <v>1.0306850000000001</v>
      </c>
    </row>
    <row r="61" spans="2:12" hidden="1" x14ac:dyDescent="0.25">
      <c r="B61" s="51"/>
      <c r="C61" s="51"/>
      <c r="D61" s="51"/>
      <c r="E61" s="51">
        <v>3239</v>
      </c>
      <c r="F61" s="47" t="s">
        <v>87</v>
      </c>
      <c r="G61" s="104">
        <v>550.16999999999996</v>
      </c>
      <c r="H61" s="48">
        <f>'POSEBNI DIO'!F20</f>
        <v>500</v>
      </c>
      <c r="I61" s="48">
        <f>'POSEBNI DIO'!G20</f>
        <v>500</v>
      </c>
      <c r="J61" s="48">
        <f>'POSEBNI DIO'!H20</f>
        <v>186.71</v>
      </c>
      <c r="K61" s="53">
        <f t="shared" si="5"/>
        <v>0.33936783176109209</v>
      </c>
      <c r="L61" s="53">
        <f t="shared" si="6"/>
        <v>0.37342000000000003</v>
      </c>
    </row>
    <row r="62" spans="2:12" hidden="1" x14ac:dyDescent="0.25">
      <c r="B62" s="51"/>
      <c r="C62" s="51"/>
      <c r="D62" s="51">
        <v>329</v>
      </c>
      <c r="E62" s="51"/>
      <c r="F62" s="47" t="s">
        <v>81</v>
      </c>
      <c r="G62" s="48">
        <f>SUM(G63:G68)</f>
        <v>2679.82</v>
      </c>
      <c r="H62" s="48">
        <f>SUM(H63:H68)</f>
        <v>2500</v>
      </c>
      <c r="I62" s="48">
        <f>SUM(I63:I68)</f>
        <v>4665.8</v>
      </c>
      <c r="J62" s="48">
        <f>SUM(J63:J68)</f>
        <v>4652.1400000000003</v>
      </c>
      <c r="K62" s="53">
        <f t="shared" si="5"/>
        <v>1.7359897306535514</v>
      </c>
      <c r="L62" s="53">
        <f t="shared" si="6"/>
        <v>0.99707231342963698</v>
      </c>
    </row>
    <row r="63" spans="2:12" hidden="1" x14ac:dyDescent="0.25">
      <c r="B63" s="51"/>
      <c r="C63" s="51"/>
      <c r="D63" s="51"/>
      <c r="E63" s="51">
        <v>3292</v>
      </c>
      <c r="F63" s="47" t="s">
        <v>86</v>
      </c>
      <c r="G63" s="104">
        <v>1011.82</v>
      </c>
      <c r="H63" s="48">
        <f>'POSEBNI DIO'!F21</f>
        <v>1000</v>
      </c>
      <c r="I63" s="48">
        <f>'POSEBNI DIO'!G21</f>
        <v>1000</v>
      </c>
      <c r="J63" s="48">
        <f>'POSEBNI DIO'!H21+'POSEBNI DIO'!H55</f>
        <v>3165.8</v>
      </c>
      <c r="K63" s="53">
        <f t="shared" si="5"/>
        <v>3.1288173785851239</v>
      </c>
      <c r="L63" s="53">
        <f t="shared" si="6"/>
        <v>3.1658000000000004</v>
      </c>
    </row>
    <row r="64" spans="2:12" hidden="1" x14ac:dyDescent="0.25">
      <c r="B64" s="51"/>
      <c r="C64" s="51"/>
      <c r="D64" s="51"/>
      <c r="E64" s="51">
        <v>3293</v>
      </c>
      <c r="F64" s="47" t="s">
        <v>85</v>
      </c>
      <c r="G64" s="104">
        <v>227</v>
      </c>
      <c r="H64" s="48">
        <f>'POSEBNI DIO'!F22</f>
        <v>500</v>
      </c>
      <c r="I64" s="48">
        <f>'POSEBNI DIO'!G22</f>
        <v>500</v>
      </c>
      <c r="J64" s="48">
        <f>'POSEBNI DIO'!H22</f>
        <v>280.38</v>
      </c>
      <c r="K64" s="53">
        <f t="shared" si="5"/>
        <v>1.2351541850220265</v>
      </c>
      <c r="L64" s="53">
        <f t="shared" si="6"/>
        <v>0.56076000000000004</v>
      </c>
    </row>
    <row r="65" spans="2:12" hidden="1" x14ac:dyDescent="0.25">
      <c r="B65" s="51"/>
      <c r="C65" s="51"/>
      <c r="D65" s="51"/>
      <c r="E65" s="51">
        <v>3294</v>
      </c>
      <c r="F65" s="47" t="s">
        <v>84</v>
      </c>
      <c r="G65" s="104">
        <v>476.09000000000003</v>
      </c>
      <c r="H65" s="48">
        <f>'POSEBNI DIO'!F23</f>
        <v>1000</v>
      </c>
      <c r="I65" s="48">
        <f>'POSEBNI DIO'!G23</f>
        <v>1000</v>
      </c>
      <c r="J65" s="48">
        <f>'POSEBNI DIO'!H23</f>
        <v>1205.96</v>
      </c>
      <c r="K65" s="53">
        <f t="shared" si="5"/>
        <v>2.53305047364994</v>
      </c>
      <c r="L65" s="53">
        <f t="shared" si="6"/>
        <v>1.2059600000000001</v>
      </c>
    </row>
    <row r="66" spans="2:12" hidden="1" x14ac:dyDescent="0.25">
      <c r="B66" s="51"/>
      <c r="C66" s="51"/>
      <c r="D66" s="51"/>
      <c r="E66" s="51">
        <v>3295</v>
      </c>
      <c r="F66" s="47" t="s">
        <v>83</v>
      </c>
      <c r="G66" s="104"/>
      <c r="H66" s="48"/>
      <c r="I66" s="48"/>
      <c r="J66" s="48"/>
      <c r="K66" s="53"/>
      <c r="L66" s="53"/>
    </row>
    <row r="67" spans="2:12" hidden="1" x14ac:dyDescent="0.25">
      <c r="B67" s="51"/>
      <c r="C67" s="51"/>
      <c r="D67" s="51"/>
      <c r="E67" s="51">
        <v>3296</v>
      </c>
      <c r="F67" s="47" t="s">
        <v>82</v>
      </c>
      <c r="G67" s="104">
        <v>964.91</v>
      </c>
      <c r="H67" s="48">
        <f>'POSEBNI DIO'!F37+'POSEBNI DIO'!F55</f>
        <v>0</v>
      </c>
      <c r="I67" s="48">
        <f>'POSEBNI DIO'!G37+'POSEBNI DIO'!G55</f>
        <v>2165.8000000000002</v>
      </c>
      <c r="J67" s="48">
        <f>'POSEBNI DIO'!H37</f>
        <v>0</v>
      </c>
      <c r="K67" s="53"/>
      <c r="L67" s="53"/>
    </row>
    <row r="68" spans="2:12" hidden="1" x14ac:dyDescent="0.25">
      <c r="B68" s="51"/>
      <c r="C68" s="51"/>
      <c r="D68" s="51"/>
      <c r="E68" s="51">
        <v>3299</v>
      </c>
      <c r="F68" s="47" t="s">
        <v>81</v>
      </c>
      <c r="G68" s="104"/>
      <c r="H68" s="48"/>
      <c r="I68" s="48"/>
      <c r="J68" s="48"/>
      <c r="K68" s="53"/>
      <c r="L68" s="53"/>
    </row>
    <row r="69" spans="2:12" x14ac:dyDescent="0.25">
      <c r="B69" s="51"/>
      <c r="C69" s="51">
        <v>34</v>
      </c>
      <c r="D69" s="51"/>
      <c r="E69" s="51"/>
      <c r="F69" s="47" t="s">
        <v>80</v>
      </c>
      <c r="G69" s="48">
        <f>G70</f>
        <v>770.7600000000001</v>
      </c>
      <c r="H69" s="48">
        <f>H70</f>
        <v>1000</v>
      </c>
      <c r="I69" s="48">
        <f>I70</f>
        <v>1500</v>
      </c>
      <c r="J69" s="48">
        <f>J70</f>
        <v>991.56</v>
      </c>
      <c r="K69" s="53">
        <f t="shared" si="5"/>
        <v>1.2864704966526543</v>
      </c>
      <c r="L69" s="53">
        <f t="shared" si="6"/>
        <v>0.66103999999999996</v>
      </c>
    </row>
    <row r="70" spans="2:12" hidden="1" x14ac:dyDescent="0.25">
      <c r="B70" s="51"/>
      <c r="C70" s="51"/>
      <c r="D70" s="51">
        <v>343</v>
      </c>
      <c r="E70" s="51"/>
      <c r="F70" s="47" t="s">
        <v>79</v>
      </c>
      <c r="G70" s="48">
        <f>SUM(G71:G72)</f>
        <v>770.7600000000001</v>
      </c>
      <c r="H70" s="48">
        <f>SUM(H71:H72)</f>
        <v>1000</v>
      </c>
      <c r="I70" s="48">
        <f>SUM(I71:I72)</f>
        <v>1500</v>
      </c>
      <c r="J70" s="48">
        <f>SUM(J71:J72)</f>
        <v>991.56</v>
      </c>
      <c r="K70" s="53">
        <f t="shared" si="5"/>
        <v>1.2864704966526543</v>
      </c>
      <c r="L70" s="53">
        <f t="shared" si="6"/>
        <v>0.66103999999999996</v>
      </c>
    </row>
    <row r="71" spans="2:12" hidden="1" x14ac:dyDescent="0.25">
      <c r="B71" s="51"/>
      <c r="C71" s="51"/>
      <c r="D71" s="51"/>
      <c r="E71" s="51">
        <v>3431</v>
      </c>
      <c r="F71" s="47" t="s">
        <v>78</v>
      </c>
      <c r="G71" s="104">
        <v>770.7600000000001</v>
      </c>
      <c r="H71" s="48">
        <f>'POSEBNI DIO'!F24</f>
        <v>1000</v>
      </c>
      <c r="I71" s="48">
        <f>'POSEBNI DIO'!G24</f>
        <v>1500</v>
      </c>
      <c r="J71" s="48">
        <f>'POSEBNI DIO'!H24</f>
        <v>991.56</v>
      </c>
      <c r="K71" s="53">
        <f t="shared" si="5"/>
        <v>1.2864704966526543</v>
      </c>
      <c r="L71" s="53">
        <f t="shared" si="6"/>
        <v>0.66103999999999996</v>
      </c>
    </row>
    <row r="72" spans="2:12" hidden="1" x14ac:dyDescent="0.25">
      <c r="B72" s="51"/>
      <c r="C72" s="51"/>
      <c r="D72" s="51"/>
      <c r="E72" s="51">
        <v>3433</v>
      </c>
      <c r="F72" s="47" t="s">
        <v>77</v>
      </c>
      <c r="G72" s="48"/>
      <c r="H72" s="48"/>
      <c r="I72" s="48"/>
      <c r="J72" s="48"/>
      <c r="K72" s="53"/>
      <c r="L72" s="53"/>
    </row>
    <row r="73" spans="2:12" ht="30" x14ac:dyDescent="0.25">
      <c r="B73" s="51"/>
      <c r="C73" s="51">
        <v>37</v>
      </c>
      <c r="D73" s="51"/>
      <c r="E73" s="51"/>
      <c r="F73" s="47" t="s">
        <v>180</v>
      </c>
      <c r="G73" s="48">
        <f>G74</f>
        <v>58000</v>
      </c>
      <c r="H73" s="48">
        <f t="shared" ref="H73:J73" si="7">H74</f>
        <v>62000</v>
      </c>
      <c r="I73" s="48">
        <f t="shared" si="7"/>
        <v>63203.15</v>
      </c>
      <c r="J73" s="48">
        <f t="shared" si="7"/>
        <v>63203.149999999994</v>
      </c>
      <c r="K73" s="53">
        <f t="shared" ref="K73" si="8">J73/G73</f>
        <v>1.0897094827586207</v>
      </c>
      <c r="L73" s="53">
        <f t="shared" ref="L73" si="9">J73/I73</f>
        <v>0.99999999999999989</v>
      </c>
    </row>
    <row r="74" spans="2:12" ht="30" hidden="1" x14ac:dyDescent="0.25">
      <c r="B74" s="51"/>
      <c r="C74" s="51"/>
      <c r="D74" s="51">
        <v>372</v>
      </c>
      <c r="E74" s="51"/>
      <c r="F74" s="47" t="s">
        <v>181</v>
      </c>
      <c r="G74" s="48">
        <f>SUM(G75)</f>
        <v>58000</v>
      </c>
      <c r="H74" s="48">
        <f>SUM(H75)</f>
        <v>62000</v>
      </c>
      <c r="I74" s="48">
        <f>SUM(I75)</f>
        <v>63203.15</v>
      </c>
      <c r="J74" s="48">
        <f>SUM(J75)</f>
        <v>63203.149999999994</v>
      </c>
      <c r="K74" s="53">
        <f t="shared" ref="K74" si="10">J74/G74</f>
        <v>1.0897094827586207</v>
      </c>
      <c r="L74" s="53">
        <f t="shared" ref="L74" si="11">J74/I74</f>
        <v>0.99999999999999989</v>
      </c>
    </row>
    <row r="75" spans="2:12" hidden="1" x14ac:dyDescent="0.25">
      <c r="B75" s="51"/>
      <c r="C75" s="51"/>
      <c r="D75" s="51"/>
      <c r="E75" s="51">
        <v>3722</v>
      </c>
      <c r="F75" s="47" t="s">
        <v>177</v>
      </c>
      <c r="G75" s="104">
        <v>58000</v>
      </c>
      <c r="H75" s="48">
        <f>'POSEBNI DIO'!F48</f>
        <v>62000</v>
      </c>
      <c r="I75" s="48">
        <f>'POSEBNI DIO'!G48</f>
        <v>63203.15</v>
      </c>
      <c r="J75" s="48">
        <f>'POSEBNI DIO'!H48</f>
        <v>63203.149999999994</v>
      </c>
      <c r="K75" s="53">
        <f t="shared" ref="K75" si="12">J75/G75</f>
        <v>1.0897094827586207</v>
      </c>
      <c r="L75" s="53">
        <f t="shared" ref="L75" si="13">J75/I75</f>
        <v>0.99999999999999989</v>
      </c>
    </row>
    <row r="76" spans="2:12" x14ac:dyDescent="0.25">
      <c r="B76" s="51"/>
      <c r="C76" s="51">
        <v>38</v>
      </c>
      <c r="D76" s="51"/>
      <c r="E76" s="51"/>
      <c r="F76" s="47" t="s">
        <v>167</v>
      </c>
      <c r="G76" s="48">
        <f>G77</f>
        <v>1039.5</v>
      </c>
      <c r="H76" s="48">
        <f t="shared" ref="H76:J77" si="14">H77</f>
        <v>1039.5</v>
      </c>
      <c r="I76" s="48">
        <f t="shared" si="14"/>
        <v>1080</v>
      </c>
      <c r="J76" s="48">
        <f t="shared" si="14"/>
        <v>1080</v>
      </c>
      <c r="K76" s="53"/>
      <c r="L76" s="53"/>
    </row>
    <row r="77" spans="2:12" hidden="1" x14ac:dyDescent="0.25">
      <c r="B77" s="51"/>
      <c r="C77" s="51"/>
      <c r="D77" s="51">
        <v>381</v>
      </c>
      <c r="E77" s="51"/>
      <c r="F77" s="47" t="s">
        <v>60</v>
      </c>
      <c r="G77" s="48">
        <f>G78</f>
        <v>1039.5</v>
      </c>
      <c r="H77" s="48">
        <f t="shared" si="14"/>
        <v>1039.5</v>
      </c>
      <c r="I77" s="48">
        <f t="shared" si="14"/>
        <v>1080</v>
      </c>
      <c r="J77" s="48">
        <f t="shared" si="14"/>
        <v>1080</v>
      </c>
      <c r="K77" s="53"/>
      <c r="L77" s="53"/>
    </row>
    <row r="78" spans="2:12" hidden="1" x14ac:dyDescent="0.25">
      <c r="B78" s="51"/>
      <c r="C78" s="51"/>
      <c r="D78" s="51"/>
      <c r="E78" s="51">
        <v>3812</v>
      </c>
      <c r="F78" s="47" t="s">
        <v>166</v>
      </c>
      <c r="G78" s="104">
        <v>1039.5</v>
      </c>
      <c r="H78" s="48">
        <f>'POSEBNI DIO'!F92</f>
        <v>1039.5</v>
      </c>
      <c r="I78" s="48">
        <f>'POSEBNI DIO'!G92</f>
        <v>1080</v>
      </c>
      <c r="J78" s="48">
        <f>'POSEBNI DIO'!H92</f>
        <v>1080</v>
      </c>
      <c r="K78" s="53"/>
      <c r="L78" s="53"/>
    </row>
    <row r="79" spans="2:12" x14ac:dyDescent="0.25">
      <c r="B79" s="52">
        <v>4</v>
      </c>
      <c r="C79" s="52"/>
      <c r="D79" s="52"/>
      <c r="E79" s="52"/>
      <c r="F79" s="49" t="s">
        <v>5</v>
      </c>
      <c r="G79" s="50">
        <f>G80+G91</f>
        <v>71218.650000000009</v>
      </c>
      <c r="H79" s="50">
        <f>H80+H91</f>
        <v>82000</v>
      </c>
      <c r="I79" s="50">
        <f>I80+I91</f>
        <v>120204.1</v>
      </c>
      <c r="J79" s="50">
        <f>J80+J91</f>
        <v>72419.56</v>
      </c>
      <c r="K79" s="53">
        <f t="shared" si="5"/>
        <v>1.0168622966034879</v>
      </c>
      <c r="L79" s="53">
        <f t="shared" si="6"/>
        <v>0.60247162950348609</v>
      </c>
    </row>
    <row r="80" spans="2:12" ht="30" x14ac:dyDescent="0.25">
      <c r="B80" s="51"/>
      <c r="C80" s="51">
        <v>42</v>
      </c>
      <c r="D80" s="51"/>
      <c r="E80" s="51"/>
      <c r="F80" s="47" t="s">
        <v>76</v>
      </c>
      <c r="G80" s="48">
        <f>G81+G87+G89</f>
        <v>71218.650000000009</v>
      </c>
      <c r="H80" s="48">
        <f t="shared" ref="H80:I80" si="15">H81+H87+H89</f>
        <v>82000</v>
      </c>
      <c r="I80" s="48">
        <f t="shared" si="15"/>
        <v>120204.1</v>
      </c>
      <c r="J80" s="48">
        <f>J81+J87+J89</f>
        <v>72419.56</v>
      </c>
      <c r="K80" s="53">
        <f t="shared" si="5"/>
        <v>1.0168622966034879</v>
      </c>
      <c r="L80" s="53">
        <f t="shared" si="6"/>
        <v>0.60247162950348609</v>
      </c>
    </row>
    <row r="81" spans="2:12" hidden="1" x14ac:dyDescent="0.25">
      <c r="B81" s="51"/>
      <c r="C81" s="51"/>
      <c r="D81" s="51">
        <v>422</v>
      </c>
      <c r="E81" s="51"/>
      <c r="F81" s="47" t="s">
        <v>75</v>
      </c>
      <c r="G81" s="48">
        <f>SUM(G82:G86)</f>
        <v>25921.119999999999</v>
      </c>
      <c r="H81" s="48">
        <f>SUM(H82:H86)</f>
        <v>28500</v>
      </c>
      <c r="I81" s="48">
        <f>SUM(I82:I86)</f>
        <v>70204.100000000006</v>
      </c>
      <c r="J81" s="48">
        <f>SUM(J82:J86)</f>
        <v>31909.88</v>
      </c>
      <c r="K81" s="53"/>
      <c r="L81" s="53">
        <f t="shared" si="6"/>
        <v>0.45453014852408902</v>
      </c>
    </row>
    <row r="82" spans="2:12" hidden="1" x14ac:dyDescent="0.25">
      <c r="B82" s="51"/>
      <c r="C82" s="51"/>
      <c r="D82" s="51"/>
      <c r="E82" s="51">
        <v>4221</v>
      </c>
      <c r="F82" s="47" t="s">
        <v>74</v>
      </c>
      <c r="G82" s="48">
        <v>25921.119999999999</v>
      </c>
      <c r="H82" s="48">
        <f>'POSEBNI DIO'!F25+'POSEBNI DIO'!F49</f>
        <v>28500</v>
      </c>
      <c r="I82" s="48">
        <f>'POSEBNI DIO'!G25+'POSEBNI DIO'!G49+'POSEBNI DIO'!G56</f>
        <v>70204.100000000006</v>
      </c>
      <c r="J82" s="48">
        <f>'POSEBNI DIO'!H25+'POSEBNI DIO'!H49</f>
        <v>31909.88</v>
      </c>
      <c r="K82" s="53"/>
      <c r="L82" s="53">
        <f t="shared" si="6"/>
        <v>0.45453014852408902</v>
      </c>
    </row>
    <row r="83" spans="2:12" hidden="1" x14ac:dyDescent="0.25">
      <c r="B83" s="51"/>
      <c r="C83" s="51"/>
      <c r="D83" s="51"/>
      <c r="E83" s="51">
        <v>4222</v>
      </c>
      <c r="F83" s="47" t="s">
        <v>73</v>
      </c>
      <c r="G83" s="48"/>
      <c r="H83" s="48"/>
      <c r="I83" s="48"/>
      <c r="J83" s="48"/>
      <c r="K83" s="53"/>
      <c r="L83" s="53"/>
    </row>
    <row r="84" spans="2:12" hidden="1" x14ac:dyDescent="0.25">
      <c r="B84" s="51"/>
      <c r="C84" s="51"/>
      <c r="D84" s="51"/>
      <c r="E84" s="51">
        <v>4223</v>
      </c>
      <c r="F84" s="47" t="s">
        <v>72</v>
      </c>
      <c r="G84" s="48"/>
      <c r="H84" s="48"/>
      <c r="I84" s="48"/>
      <c r="J84" s="48"/>
      <c r="K84" s="53"/>
      <c r="L84" s="53"/>
    </row>
    <row r="85" spans="2:12" hidden="1" x14ac:dyDescent="0.25">
      <c r="B85" s="51"/>
      <c r="C85" s="51"/>
      <c r="D85" s="51"/>
      <c r="E85" s="51">
        <v>4226</v>
      </c>
      <c r="F85" s="47" t="s">
        <v>71</v>
      </c>
      <c r="G85" s="48"/>
      <c r="H85" s="48"/>
      <c r="I85" s="48"/>
      <c r="J85" s="48"/>
      <c r="K85" s="53"/>
      <c r="L85" s="53"/>
    </row>
    <row r="86" spans="2:12" hidden="1" x14ac:dyDescent="0.25">
      <c r="B86" s="51"/>
      <c r="C86" s="51"/>
      <c r="D86" s="51"/>
      <c r="E86" s="51">
        <v>4227</v>
      </c>
      <c r="F86" s="47" t="s">
        <v>70</v>
      </c>
      <c r="G86" s="48"/>
      <c r="H86" s="48"/>
      <c r="I86" s="48"/>
      <c r="J86" s="48"/>
      <c r="K86" s="53"/>
      <c r="L86" s="53"/>
    </row>
    <row r="87" spans="2:12" ht="30" hidden="1" x14ac:dyDescent="0.25">
      <c r="B87" s="51"/>
      <c r="C87" s="51"/>
      <c r="D87" s="51">
        <v>424</v>
      </c>
      <c r="E87" s="51"/>
      <c r="F87" s="47" t="s">
        <v>69</v>
      </c>
      <c r="G87" s="48">
        <f>G88</f>
        <v>45297.530000000006</v>
      </c>
      <c r="H87" s="48">
        <f>H88</f>
        <v>53500</v>
      </c>
      <c r="I87" s="48">
        <f>I88</f>
        <v>50000</v>
      </c>
      <c r="J87" s="48">
        <f>J88</f>
        <v>40509.68</v>
      </c>
      <c r="K87" s="53">
        <f t="shared" si="5"/>
        <v>0.894302183805607</v>
      </c>
      <c r="L87" s="53">
        <f t="shared" si="6"/>
        <v>0.81019359999999996</v>
      </c>
    </row>
    <row r="88" spans="2:12" hidden="1" x14ac:dyDescent="0.25">
      <c r="B88" s="51"/>
      <c r="C88" s="51"/>
      <c r="D88" s="51"/>
      <c r="E88" s="51">
        <v>4241</v>
      </c>
      <c r="F88" s="47" t="s">
        <v>68</v>
      </c>
      <c r="G88" s="48">
        <v>45297.530000000006</v>
      </c>
      <c r="H88" s="48">
        <f>'POSEBNI DIO'!F27+'POSEBNI DIO'!F63</f>
        <v>53500</v>
      </c>
      <c r="I88" s="48">
        <f>'POSEBNI DIO'!G27+'POSEBNI DIO'!G63</f>
        <v>50000</v>
      </c>
      <c r="J88" s="48">
        <f>'POSEBNI DIO'!H27+'POSEBNI DIO'!H63</f>
        <v>40509.68</v>
      </c>
      <c r="K88" s="53">
        <f t="shared" si="5"/>
        <v>0.894302183805607</v>
      </c>
      <c r="L88" s="53">
        <f t="shared" si="6"/>
        <v>0.81019359999999996</v>
      </c>
    </row>
    <row r="89" spans="2:12" hidden="1" x14ac:dyDescent="0.25">
      <c r="B89" s="51"/>
      <c r="C89" s="51"/>
      <c r="D89" s="51">
        <v>426</v>
      </c>
      <c r="E89" s="51"/>
      <c r="F89" s="47" t="s">
        <v>67</v>
      </c>
      <c r="G89" s="48">
        <f>G90</f>
        <v>0</v>
      </c>
      <c r="H89" s="48">
        <f t="shared" ref="H89:J89" si="16">H90</f>
        <v>0</v>
      </c>
      <c r="I89" s="48">
        <f t="shared" si="16"/>
        <v>0</v>
      </c>
      <c r="J89" s="48">
        <f t="shared" si="16"/>
        <v>0</v>
      </c>
      <c r="K89" s="53"/>
      <c r="L89" s="53"/>
    </row>
    <row r="90" spans="2:12" hidden="1" x14ac:dyDescent="0.25">
      <c r="B90" s="51"/>
      <c r="C90" s="51"/>
      <c r="D90" s="51"/>
      <c r="E90" s="51">
        <v>4262</v>
      </c>
      <c r="F90" s="47" t="s">
        <v>66</v>
      </c>
      <c r="G90" s="48">
        <v>0</v>
      </c>
      <c r="H90" s="48"/>
      <c r="I90" s="48"/>
      <c r="J90" s="48"/>
      <c r="K90" s="53"/>
      <c r="L90" s="53"/>
    </row>
    <row r="91" spans="2:12" x14ac:dyDescent="0.25">
      <c r="B91" s="51"/>
      <c r="C91" s="51">
        <v>45</v>
      </c>
      <c r="D91" s="51"/>
      <c r="E91" s="51"/>
      <c r="F91" s="47" t="s">
        <v>65</v>
      </c>
      <c r="G91" s="48">
        <f>G92</f>
        <v>0</v>
      </c>
      <c r="H91" s="48">
        <f t="shared" ref="H91:J92" si="17">H92</f>
        <v>0</v>
      </c>
      <c r="I91" s="66">
        <f t="shared" si="17"/>
        <v>0</v>
      </c>
      <c r="J91" s="48">
        <f t="shared" si="17"/>
        <v>0</v>
      </c>
      <c r="K91" s="53" t="e">
        <f t="shared" si="5"/>
        <v>#DIV/0!</v>
      </c>
      <c r="L91" s="53"/>
    </row>
    <row r="92" spans="2:12" hidden="1" x14ac:dyDescent="0.25">
      <c r="B92" s="51"/>
      <c r="C92" s="51"/>
      <c r="D92" s="51">
        <v>451</v>
      </c>
      <c r="E92" s="51"/>
      <c r="F92" s="47" t="s">
        <v>65</v>
      </c>
      <c r="G92" s="48">
        <f>G93</f>
        <v>0</v>
      </c>
      <c r="H92" s="48">
        <f t="shared" si="17"/>
        <v>0</v>
      </c>
      <c r="I92" s="48">
        <f t="shared" si="17"/>
        <v>0</v>
      </c>
      <c r="J92" s="48">
        <f t="shared" si="17"/>
        <v>0</v>
      </c>
      <c r="K92" s="53" t="e">
        <f t="shared" si="5"/>
        <v>#DIV/0!</v>
      </c>
      <c r="L92" s="53"/>
    </row>
    <row r="93" spans="2:12" hidden="1" x14ac:dyDescent="0.25">
      <c r="B93" s="51"/>
      <c r="C93" s="51"/>
      <c r="D93" s="51"/>
      <c r="E93" s="51">
        <v>4511</v>
      </c>
      <c r="F93" s="47" t="s">
        <v>65</v>
      </c>
      <c r="G93" s="48"/>
      <c r="H93" s="48">
        <f>'POSEBNI DIO'!F28</f>
        <v>0</v>
      </c>
      <c r="I93" s="48">
        <f>'POSEBNI DIO'!G28</f>
        <v>0</v>
      </c>
      <c r="J93" s="48">
        <f>'POSEBNI DIO'!H28</f>
        <v>0</v>
      </c>
      <c r="K93" s="53" t="e">
        <f t="shared" si="5"/>
        <v>#DIV/0!</v>
      </c>
      <c r="L93" s="53"/>
    </row>
  </sheetData>
  <mergeCells count="7">
    <mergeCell ref="B8:F8"/>
    <mergeCell ref="B9:F9"/>
    <mergeCell ref="B30:F30"/>
    <mergeCell ref="B31:F31"/>
    <mergeCell ref="B2:L2"/>
    <mergeCell ref="B4:L4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1EDE-4946-4933-8360-92C47633297B}">
  <dimension ref="B4:L9"/>
  <sheetViews>
    <sheetView workbookViewId="0">
      <selection activeCell="I15" sqref="I15"/>
    </sheetView>
  </sheetViews>
  <sheetFormatPr defaultRowHeight="15" x14ac:dyDescent="0.25"/>
  <cols>
    <col min="7" max="7" width="13" customWidth="1"/>
    <col min="8" max="8" width="13.7109375" customWidth="1"/>
    <col min="10" max="10" width="11.7109375" bestFit="1" customWidth="1"/>
    <col min="14" max="14" width="12.140625" customWidth="1"/>
  </cols>
  <sheetData>
    <row r="4" spans="2:12" ht="15.75" x14ac:dyDescent="0.25"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2:12" ht="15.75" x14ac:dyDescent="0.25">
      <c r="B5" s="143" t="s">
        <v>163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51" x14ac:dyDescent="0.25">
      <c r="B7" s="137" t="s">
        <v>6</v>
      </c>
      <c r="C7" s="138"/>
      <c r="D7" s="138"/>
      <c r="E7" s="138"/>
      <c r="F7" s="139"/>
      <c r="G7" s="72" t="s">
        <v>185</v>
      </c>
      <c r="H7" s="71" t="s">
        <v>182</v>
      </c>
      <c r="I7" s="71" t="s">
        <v>183</v>
      </c>
      <c r="J7" s="72" t="s">
        <v>186</v>
      </c>
      <c r="K7" s="73" t="s">
        <v>16</v>
      </c>
      <c r="L7" s="73" t="s">
        <v>34</v>
      </c>
    </row>
    <row r="8" spans="2:12" x14ac:dyDescent="0.25">
      <c r="B8" s="74"/>
      <c r="C8" s="75"/>
      <c r="D8" s="75"/>
      <c r="E8" s="75">
        <v>1</v>
      </c>
      <c r="F8" s="76"/>
      <c r="G8" s="76">
        <v>2</v>
      </c>
      <c r="H8" s="76">
        <v>3</v>
      </c>
      <c r="I8" s="76">
        <v>4</v>
      </c>
      <c r="J8" s="76">
        <v>5</v>
      </c>
      <c r="K8" s="76" t="s">
        <v>18</v>
      </c>
      <c r="L8" s="76" t="s">
        <v>19</v>
      </c>
    </row>
    <row r="9" spans="2:12" ht="15" customHeight="1" x14ac:dyDescent="0.25">
      <c r="B9" s="6"/>
      <c r="C9" s="57" t="s">
        <v>165</v>
      </c>
      <c r="D9" s="144" t="s">
        <v>164</v>
      </c>
      <c r="E9" s="145"/>
      <c r="F9" s="146"/>
      <c r="G9" s="45">
        <v>2217917.3299999996</v>
      </c>
      <c r="H9" s="4">
        <f>' Račun prihoda i rashoda'!H32</f>
        <v>2280471.4699999997</v>
      </c>
      <c r="I9" s="4">
        <f>' Račun prihoda i rashoda'!I32</f>
        <v>2727521.75</v>
      </c>
      <c r="J9" s="48">
        <f>' Račun prihoda i rashoda'!J32</f>
        <v>2716263.3800000004</v>
      </c>
      <c r="K9" s="53">
        <f>J9/G9</f>
        <v>1.2246909942310613</v>
      </c>
      <c r="L9" s="53"/>
    </row>
  </sheetData>
  <mergeCells count="4">
    <mergeCell ref="B4:L4"/>
    <mergeCell ref="B5:L5"/>
    <mergeCell ref="B7:F7"/>
    <mergeCell ref="D9:F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8"/>
  <sheetViews>
    <sheetView workbookViewId="0">
      <selection activeCell="J11" sqref="J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43" t="s">
        <v>11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143" t="s">
        <v>50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2:12" ht="15.75" customHeight="1" x14ac:dyDescent="0.25">
      <c r="B5" s="143" t="s">
        <v>28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137" t="s">
        <v>6</v>
      </c>
      <c r="C7" s="138"/>
      <c r="D7" s="138"/>
      <c r="E7" s="138"/>
      <c r="F7" s="139"/>
      <c r="G7" s="72" t="s">
        <v>185</v>
      </c>
      <c r="H7" s="71" t="s">
        <v>182</v>
      </c>
      <c r="I7" s="71" t="s">
        <v>183</v>
      </c>
      <c r="J7" s="72" t="s">
        <v>186</v>
      </c>
      <c r="K7" s="73" t="s">
        <v>16</v>
      </c>
      <c r="L7" s="73" t="s">
        <v>34</v>
      </c>
    </row>
    <row r="8" spans="2:12" s="27" customFormat="1" ht="11.25" x14ac:dyDescent="0.2">
      <c r="B8" s="74"/>
      <c r="C8" s="75"/>
      <c r="D8" s="75"/>
      <c r="E8" s="75">
        <v>1</v>
      </c>
      <c r="F8" s="76"/>
      <c r="G8" s="76">
        <v>2</v>
      </c>
      <c r="H8" s="76">
        <v>3</v>
      </c>
      <c r="I8" s="76">
        <v>4</v>
      </c>
      <c r="J8" s="76">
        <v>5</v>
      </c>
      <c r="K8" s="76" t="s">
        <v>18</v>
      </c>
      <c r="L8" s="76" t="s">
        <v>19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/>
      <c r="H9" s="4"/>
      <c r="I9" s="4"/>
      <c r="J9" s="28"/>
      <c r="K9" s="28"/>
      <c r="L9" s="28"/>
    </row>
    <row r="10" spans="2:12" x14ac:dyDescent="0.2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28"/>
      <c r="K10" s="28"/>
      <c r="L10" s="28"/>
    </row>
    <row r="11" spans="2:12" ht="51" x14ac:dyDescent="0.25">
      <c r="B11" s="7"/>
      <c r="C11" s="7"/>
      <c r="D11" s="7">
        <v>841</v>
      </c>
      <c r="E11" s="7"/>
      <c r="F11" s="29" t="s">
        <v>29</v>
      </c>
      <c r="G11" s="4"/>
      <c r="H11" s="4"/>
      <c r="I11" s="4"/>
      <c r="J11" s="28"/>
      <c r="K11" s="28"/>
      <c r="L11" s="28"/>
    </row>
    <row r="12" spans="2:12" ht="25.5" x14ac:dyDescent="0.25">
      <c r="B12" s="7"/>
      <c r="C12" s="7"/>
      <c r="D12" s="7"/>
      <c r="E12" s="7">
        <v>8413</v>
      </c>
      <c r="F12" s="29" t="s">
        <v>30</v>
      </c>
      <c r="G12" s="4"/>
      <c r="H12" s="4"/>
      <c r="I12" s="4"/>
      <c r="J12" s="28"/>
      <c r="K12" s="28"/>
      <c r="L12" s="28"/>
    </row>
    <row r="13" spans="2:12" x14ac:dyDescent="0.25">
      <c r="B13" s="7"/>
      <c r="C13" s="7"/>
      <c r="D13" s="7"/>
      <c r="E13" s="8" t="s">
        <v>23</v>
      </c>
      <c r="F13" s="12"/>
      <c r="G13" s="4"/>
      <c r="H13" s="4"/>
      <c r="I13" s="4"/>
      <c r="J13" s="28"/>
      <c r="K13" s="28"/>
      <c r="L13" s="28"/>
    </row>
    <row r="14" spans="2:12" ht="25.5" x14ac:dyDescent="0.25">
      <c r="B14" s="9">
        <v>5</v>
      </c>
      <c r="C14" s="9"/>
      <c r="D14" s="9"/>
      <c r="E14" s="9"/>
      <c r="F14" s="21" t="s">
        <v>9</v>
      </c>
      <c r="G14" s="4"/>
      <c r="H14" s="4"/>
      <c r="I14" s="4"/>
      <c r="J14" s="28"/>
      <c r="K14" s="28"/>
      <c r="L14" s="28"/>
    </row>
    <row r="15" spans="2:12" ht="25.5" x14ac:dyDescent="0.25">
      <c r="B15" s="10"/>
      <c r="C15" s="10">
        <v>54</v>
      </c>
      <c r="D15" s="10"/>
      <c r="E15" s="10"/>
      <c r="F15" s="22" t="s">
        <v>14</v>
      </c>
      <c r="G15" s="4"/>
      <c r="H15" s="4"/>
      <c r="I15" s="5"/>
      <c r="J15" s="28"/>
      <c r="K15" s="28"/>
      <c r="L15" s="28"/>
    </row>
    <row r="16" spans="2:12" ht="63.75" x14ac:dyDescent="0.25">
      <c r="B16" s="10"/>
      <c r="C16" s="10"/>
      <c r="D16" s="10">
        <v>541</v>
      </c>
      <c r="E16" s="29"/>
      <c r="F16" s="29" t="s">
        <v>31</v>
      </c>
      <c r="G16" s="4"/>
      <c r="H16" s="4"/>
      <c r="I16" s="5"/>
      <c r="J16" s="28"/>
      <c r="K16" s="28"/>
      <c r="L16" s="28"/>
    </row>
    <row r="17" spans="2:12" ht="38.25" x14ac:dyDescent="0.25">
      <c r="B17" s="10"/>
      <c r="C17" s="10"/>
      <c r="D17" s="10"/>
      <c r="E17" s="29">
        <v>5413</v>
      </c>
      <c r="F17" s="29" t="s">
        <v>32</v>
      </c>
      <c r="G17" s="4"/>
      <c r="H17" s="4"/>
      <c r="I17" s="5"/>
      <c r="J17" s="28"/>
      <c r="K17" s="28"/>
      <c r="L17" s="28"/>
    </row>
    <row r="18" spans="2:12" x14ac:dyDescent="0.25">
      <c r="B18" s="11" t="s">
        <v>15</v>
      </c>
      <c r="C18" s="9"/>
      <c r="D18" s="9"/>
      <c r="E18" s="9"/>
      <c r="F18" s="21" t="s">
        <v>23</v>
      </c>
      <c r="G18" s="4"/>
      <c r="H18" s="4"/>
      <c r="I18" s="4"/>
      <c r="J18" s="28"/>
      <c r="K18" s="28"/>
      <c r="L18" s="28"/>
    </row>
  </sheetData>
  <mergeCells count="4">
    <mergeCell ref="B7:F7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92"/>
  <sheetViews>
    <sheetView topLeftCell="A52" workbookViewId="0">
      <selection activeCell="L55" sqref="L55"/>
    </sheetView>
  </sheetViews>
  <sheetFormatPr defaultRowHeight="15" x14ac:dyDescent="0.25"/>
  <cols>
    <col min="1" max="1" width="4.42578125" style="33" customWidth="1"/>
    <col min="2" max="2" width="7.42578125" style="33" bestFit="1" customWidth="1"/>
    <col min="3" max="3" width="13.5703125" style="33" customWidth="1"/>
    <col min="4" max="4" width="8" style="101" customWidth="1"/>
    <col min="5" max="5" width="48.85546875" style="33" customWidth="1"/>
    <col min="6" max="9" width="20.7109375" style="33" customWidth="1"/>
    <col min="11" max="11" width="12.140625" style="43" bestFit="1" customWidth="1"/>
    <col min="12" max="12" width="15.140625" customWidth="1"/>
  </cols>
  <sheetData>
    <row r="1" spans="1:12" ht="18" customHeight="1" x14ac:dyDescent="0.25">
      <c r="B1" s="147" t="s">
        <v>10</v>
      </c>
      <c r="C1" s="148"/>
      <c r="D1" s="148"/>
      <c r="E1" s="148"/>
      <c r="F1" s="148"/>
      <c r="G1" s="148"/>
      <c r="H1" s="148"/>
      <c r="I1" s="148"/>
    </row>
    <row r="2" spans="1:12" ht="18" x14ac:dyDescent="0.25">
      <c r="B2" s="62"/>
      <c r="C2" s="62"/>
      <c r="D2" s="79"/>
      <c r="E2" s="62"/>
      <c r="F2" s="62"/>
      <c r="G2" s="62"/>
      <c r="H2" s="62"/>
      <c r="I2" s="80"/>
    </row>
    <row r="3" spans="1:12" ht="15.75" x14ac:dyDescent="0.25">
      <c r="B3" s="149" t="s">
        <v>49</v>
      </c>
      <c r="C3" s="149"/>
      <c r="D3" s="149"/>
      <c r="E3" s="149"/>
      <c r="F3" s="149"/>
      <c r="G3" s="149"/>
      <c r="H3" s="149"/>
      <c r="I3" s="149"/>
    </row>
    <row r="4" spans="1:12" ht="15.75" x14ac:dyDescent="0.25">
      <c r="B4" s="81"/>
      <c r="C4" s="81"/>
      <c r="D4" s="82"/>
      <c r="E4" s="81"/>
      <c r="F4" s="81"/>
      <c r="G4" s="63"/>
      <c r="H4" s="63"/>
      <c r="I4" s="63"/>
    </row>
    <row r="5" spans="1:12" ht="25.5" x14ac:dyDescent="0.25">
      <c r="B5" s="150" t="s">
        <v>6</v>
      </c>
      <c r="C5" s="151"/>
      <c r="D5" s="151"/>
      <c r="E5" s="152"/>
      <c r="F5" s="83" t="s">
        <v>182</v>
      </c>
      <c r="G5" s="83" t="s">
        <v>183</v>
      </c>
      <c r="H5" s="84" t="s">
        <v>187</v>
      </c>
      <c r="I5" s="83" t="s">
        <v>34</v>
      </c>
      <c r="L5" s="43"/>
    </row>
    <row r="6" spans="1:12" s="27" customFormat="1" ht="11.25" x14ac:dyDescent="0.2">
      <c r="A6" s="85"/>
      <c r="B6" s="153">
        <v>1</v>
      </c>
      <c r="C6" s="154"/>
      <c r="D6" s="154"/>
      <c r="E6" s="155"/>
      <c r="F6" s="78">
        <v>2</v>
      </c>
      <c r="G6" s="78">
        <v>3</v>
      </c>
      <c r="H6" s="78">
        <v>4</v>
      </c>
      <c r="I6" s="78" t="s">
        <v>33</v>
      </c>
      <c r="K6" s="103"/>
    </row>
    <row r="7" spans="1:12" x14ac:dyDescent="0.25">
      <c r="B7" s="86"/>
      <c r="C7" s="86"/>
      <c r="D7" s="87"/>
      <c r="E7" s="88" t="s">
        <v>108</v>
      </c>
      <c r="F7" s="64">
        <f>F8+F29</f>
        <v>1749920.5</v>
      </c>
      <c r="G7" s="64">
        <f>G8+G29</f>
        <v>2116711.2400000002</v>
      </c>
      <c r="H7" s="64">
        <f>H8+H29</f>
        <v>2150919</v>
      </c>
      <c r="I7" s="89">
        <f>H7/G7</f>
        <v>1.0161608061381107</v>
      </c>
      <c r="L7" s="43"/>
    </row>
    <row r="8" spans="1:12" ht="26.25" x14ac:dyDescent="0.25">
      <c r="B8" s="90"/>
      <c r="C8" s="90" t="s">
        <v>109</v>
      </c>
      <c r="D8" s="105" t="s">
        <v>110</v>
      </c>
      <c r="E8" s="61" t="s">
        <v>111</v>
      </c>
      <c r="F8" s="65">
        <f>SUM(F9:F28)</f>
        <v>150960</v>
      </c>
      <c r="G8" s="65">
        <f>SUM(G9:G28)</f>
        <v>155711.24</v>
      </c>
      <c r="H8" s="65">
        <f>SUM(H9:H28)</f>
        <v>153238.21</v>
      </c>
      <c r="I8" s="91">
        <f>H8/G8</f>
        <v>0.98411784531418545</v>
      </c>
      <c r="L8" s="43"/>
    </row>
    <row r="9" spans="1:12" x14ac:dyDescent="0.25">
      <c r="B9" s="92"/>
      <c r="C9" s="92"/>
      <c r="D9" s="58" t="s">
        <v>112</v>
      </c>
      <c r="E9" s="59" t="s">
        <v>27</v>
      </c>
      <c r="F9" s="66">
        <v>14383</v>
      </c>
      <c r="G9" s="66">
        <v>18083</v>
      </c>
      <c r="H9" s="104">
        <v>15253.01</v>
      </c>
      <c r="I9" s="93">
        <f>H9/G9</f>
        <v>0.84349997234972074</v>
      </c>
      <c r="L9" s="43"/>
    </row>
    <row r="10" spans="1:12" x14ac:dyDescent="0.25">
      <c r="B10" s="92"/>
      <c r="C10" s="92"/>
      <c r="D10" s="58" t="s">
        <v>113</v>
      </c>
      <c r="E10" s="59" t="s">
        <v>103</v>
      </c>
      <c r="F10" s="66">
        <v>600</v>
      </c>
      <c r="G10" s="66">
        <v>900</v>
      </c>
      <c r="H10" s="104">
        <v>714</v>
      </c>
      <c r="I10" s="93">
        <f t="shared" ref="I10:I85" si="0">H10/G10</f>
        <v>0.79333333333333333</v>
      </c>
      <c r="L10" s="43"/>
    </row>
    <row r="11" spans="1:12" x14ac:dyDescent="0.25">
      <c r="B11" s="92"/>
      <c r="C11" s="92"/>
      <c r="D11" s="58" t="s">
        <v>114</v>
      </c>
      <c r="E11" s="59" t="s">
        <v>101</v>
      </c>
      <c r="F11" s="66">
        <v>14000</v>
      </c>
      <c r="G11" s="66">
        <v>14000</v>
      </c>
      <c r="H11" s="104">
        <v>21844.29</v>
      </c>
      <c r="I11" s="93">
        <f t="shared" si="0"/>
        <v>1.5603064285714285</v>
      </c>
      <c r="L11" s="43"/>
    </row>
    <row r="12" spans="1:12" x14ac:dyDescent="0.25">
      <c r="B12" s="92"/>
      <c r="C12" s="92"/>
      <c r="D12" s="58" t="s">
        <v>115</v>
      </c>
      <c r="E12" s="59" t="s">
        <v>99</v>
      </c>
      <c r="F12" s="66">
        <v>28500</v>
      </c>
      <c r="G12" s="66">
        <v>26040</v>
      </c>
      <c r="H12" s="104">
        <v>20993.420000000002</v>
      </c>
      <c r="I12" s="93">
        <f t="shared" si="0"/>
        <v>0.80619892473118282</v>
      </c>
      <c r="L12" s="43"/>
    </row>
    <row r="13" spans="1:12" x14ac:dyDescent="0.25">
      <c r="B13" s="92"/>
      <c r="C13" s="92"/>
      <c r="D13" s="58" t="s">
        <v>116</v>
      </c>
      <c r="E13" s="59" t="s">
        <v>98</v>
      </c>
      <c r="F13" s="66">
        <v>6000</v>
      </c>
      <c r="G13" s="66">
        <v>20200</v>
      </c>
      <c r="H13" s="104">
        <v>18871.150000000001</v>
      </c>
      <c r="I13" s="93">
        <f t="shared" si="0"/>
        <v>0.93421534653465355</v>
      </c>
      <c r="L13" s="43"/>
    </row>
    <row r="14" spans="1:12" x14ac:dyDescent="0.25">
      <c r="B14" s="92"/>
      <c r="C14" s="92"/>
      <c r="D14" s="58" t="s">
        <v>117</v>
      </c>
      <c r="E14" s="59" t="s">
        <v>94</v>
      </c>
      <c r="F14" s="66">
        <v>36127</v>
      </c>
      <c r="G14" s="66">
        <v>9127</v>
      </c>
      <c r="H14" s="104">
        <v>7408.73</v>
      </c>
      <c r="I14" s="93">
        <f t="shared" si="0"/>
        <v>0.81173770132573675</v>
      </c>
      <c r="L14" s="43"/>
    </row>
    <row r="15" spans="1:12" x14ac:dyDescent="0.25">
      <c r="B15" s="92"/>
      <c r="C15" s="92"/>
      <c r="D15" s="58" t="s">
        <v>118</v>
      </c>
      <c r="E15" s="59" t="s">
        <v>93</v>
      </c>
      <c r="F15" s="66">
        <v>4350</v>
      </c>
      <c r="G15" s="66">
        <v>16561.240000000002</v>
      </c>
      <c r="H15" s="104">
        <v>17500.36</v>
      </c>
      <c r="I15" s="93">
        <f t="shared" si="0"/>
        <v>1.0567058988336622</v>
      </c>
      <c r="L15" s="43"/>
    </row>
    <row r="16" spans="1:12" x14ac:dyDescent="0.25">
      <c r="B16" s="92"/>
      <c r="C16" s="92"/>
      <c r="D16" s="58" t="s">
        <v>119</v>
      </c>
      <c r="E16" s="59" t="s">
        <v>91</v>
      </c>
      <c r="F16" s="66">
        <v>4000</v>
      </c>
      <c r="G16" s="66">
        <v>5300</v>
      </c>
      <c r="H16" s="104">
        <v>5536.69</v>
      </c>
      <c r="I16" s="93">
        <f t="shared" si="0"/>
        <v>1.0446584905660377</v>
      </c>
      <c r="L16" s="43"/>
    </row>
    <row r="17" spans="2:13" x14ac:dyDescent="0.25">
      <c r="B17" s="92"/>
      <c r="C17" s="92"/>
      <c r="D17" s="58" t="s">
        <v>120</v>
      </c>
      <c r="E17" s="59" t="s">
        <v>90</v>
      </c>
      <c r="F17" s="66">
        <v>3500</v>
      </c>
      <c r="G17" s="66">
        <v>5500</v>
      </c>
      <c r="H17" s="104">
        <v>4761.95</v>
      </c>
      <c r="I17" s="93">
        <f t="shared" si="0"/>
        <v>0.86580909090909086</v>
      </c>
    </row>
    <row r="18" spans="2:13" x14ac:dyDescent="0.25">
      <c r="B18" s="92"/>
      <c r="C18" s="92"/>
      <c r="D18" s="58" t="s">
        <v>121</v>
      </c>
      <c r="E18" s="59" t="s">
        <v>89</v>
      </c>
      <c r="F18" s="66">
        <v>1500</v>
      </c>
      <c r="G18" s="66">
        <v>1500</v>
      </c>
      <c r="H18" s="104">
        <v>2718.75</v>
      </c>
      <c r="I18" s="93">
        <f t="shared" si="0"/>
        <v>1.8125</v>
      </c>
    </row>
    <row r="19" spans="2:13" x14ac:dyDescent="0.25">
      <c r="B19" s="92"/>
      <c r="C19" s="92"/>
      <c r="D19" s="58" t="s">
        <v>122</v>
      </c>
      <c r="E19" s="59" t="s">
        <v>88</v>
      </c>
      <c r="F19" s="66">
        <v>2000</v>
      </c>
      <c r="G19" s="66">
        <v>2000</v>
      </c>
      <c r="H19" s="104">
        <v>2061.3700000000003</v>
      </c>
      <c r="I19" s="93">
        <f t="shared" si="0"/>
        <v>1.0306850000000001</v>
      </c>
    </row>
    <row r="20" spans="2:13" x14ac:dyDescent="0.25">
      <c r="B20" s="92"/>
      <c r="C20" s="92"/>
      <c r="D20" s="58" t="s">
        <v>123</v>
      </c>
      <c r="E20" s="59" t="s">
        <v>87</v>
      </c>
      <c r="F20" s="66">
        <v>500</v>
      </c>
      <c r="G20" s="66">
        <v>500</v>
      </c>
      <c r="H20" s="104">
        <v>186.71</v>
      </c>
      <c r="I20" s="93">
        <f t="shared" si="0"/>
        <v>0.37342000000000003</v>
      </c>
    </row>
    <row r="21" spans="2:13" x14ac:dyDescent="0.25">
      <c r="B21" s="92"/>
      <c r="C21" s="92"/>
      <c r="D21" s="58" t="s">
        <v>124</v>
      </c>
      <c r="E21" s="59" t="s">
        <v>86</v>
      </c>
      <c r="F21" s="66">
        <v>1000</v>
      </c>
      <c r="G21" s="66">
        <v>1000</v>
      </c>
      <c r="H21" s="104">
        <v>1000</v>
      </c>
      <c r="I21" s="93">
        <f t="shared" si="0"/>
        <v>1</v>
      </c>
    </row>
    <row r="22" spans="2:13" x14ac:dyDescent="0.25">
      <c r="B22" s="92"/>
      <c r="C22" s="92"/>
      <c r="D22" s="58" t="s">
        <v>125</v>
      </c>
      <c r="E22" s="59" t="s">
        <v>85</v>
      </c>
      <c r="F22" s="66">
        <v>500</v>
      </c>
      <c r="G22" s="66">
        <v>500</v>
      </c>
      <c r="H22" s="104">
        <v>280.38</v>
      </c>
      <c r="I22" s="93">
        <f t="shared" si="0"/>
        <v>0.56076000000000004</v>
      </c>
    </row>
    <row r="23" spans="2:13" x14ac:dyDescent="0.25">
      <c r="B23" s="92"/>
      <c r="C23" s="92"/>
      <c r="D23" s="58" t="s">
        <v>126</v>
      </c>
      <c r="E23" s="59" t="s">
        <v>84</v>
      </c>
      <c r="F23" s="66">
        <v>1000</v>
      </c>
      <c r="G23" s="66">
        <v>1000</v>
      </c>
      <c r="H23" s="104">
        <v>1205.96</v>
      </c>
      <c r="I23" s="93">
        <f t="shared" si="0"/>
        <v>1.2059600000000001</v>
      </c>
    </row>
    <row r="24" spans="2:13" x14ac:dyDescent="0.25">
      <c r="B24" s="92"/>
      <c r="C24" s="92"/>
      <c r="D24" s="58" t="s">
        <v>127</v>
      </c>
      <c r="E24" s="59" t="s">
        <v>78</v>
      </c>
      <c r="F24" s="66">
        <v>1000</v>
      </c>
      <c r="G24" s="66">
        <v>1500</v>
      </c>
      <c r="H24" s="104">
        <v>991.56</v>
      </c>
      <c r="I24" s="93">
        <f t="shared" si="0"/>
        <v>0.66103999999999996</v>
      </c>
    </row>
    <row r="25" spans="2:13" x14ac:dyDescent="0.25">
      <c r="B25" s="92"/>
      <c r="C25" s="92"/>
      <c r="D25" s="58" t="s">
        <v>128</v>
      </c>
      <c r="E25" s="59" t="s">
        <v>74</v>
      </c>
      <c r="F25" s="66">
        <v>28500</v>
      </c>
      <c r="G25" s="66">
        <v>32000</v>
      </c>
      <c r="H25" s="104">
        <v>31909.88</v>
      </c>
      <c r="I25" s="93">
        <f t="shared" si="0"/>
        <v>0.99718375000000004</v>
      </c>
      <c r="M25" s="43"/>
    </row>
    <row r="26" spans="2:13" x14ac:dyDescent="0.25">
      <c r="B26" s="92"/>
      <c r="C26" s="92"/>
      <c r="D26" s="58">
        <v>4223</v>
      </c>
      <c r="E26" s="59" t="s">
        <v>72</v>
      </c>
      <c r="F26" s="66"/>
      <c r="G26" s="66"/>
      <c r="H26" s="66"/>
      <c r="I26" s="93"/>
      <c r="M26" s="43"/>
    </row>
    <row r="27" spans="2:13" x14ac:dyDescent="0.25">
      <c r="B27" s="92"/>
      <c r="C27" s="92"/>
      <c r="D27" s="58" t="s">
        <v>129</v>
      </c>
      <c r="E27" s="59" t="s">
        <v>68</v>
      </c>
      <c r="F27" s="66">
        <v>3500</v>
      </c>
      <c r="G27" s="66">
        <v>0</v>
      </c>
      <c r="H27" s="66">
        <v>0</v>
      </c>
      <c r="I27" s="93" t="e">
        <f t="shared" si="0"/>
        <v>#DIV/0!</v>
      </c>
    </row>
    <row r="28" spans="2:13" x14ac:dyDescent="0.25">
      <c r="B28" s="92"/>
      <c r="C28" s="92"/>
      <c r="D28" s="58" t="s">
        <v>130</v>
      </c>
      <c r="E28" s="59" t="s">
        <v>65</v>
      </c>
      <c r="F28" s="66"/>
      <c r="G28" s="66"/>
      <c r="H28" s="66"/>
      <c r="I28" s="93" t="e">
        <f t="shared" si="0"/>
        <v>#DIV/0!</v>
      </c>
      <c r="M28" s="43"/>
    </row>
    <row r="29" spans="2:13" x14ac:dyDescent="0.25">
      <c r="B29" s="90"/>
      <c r="C29" s="90" t="s">
        <v>109</v>
      </c>
      <c r="D29" s="105" t="s">
        <v>131</v>
      </c>
      <c r="E29" s="61" t="s">
        <v>132</v>
      </c>
      <c r="F29" s="65">
        <f>SUM(F30:F37)</f>
        <v>1598960.5</v>
      </c>
      <c r="G29" s="65">
        <f>SUM(G30:G37)</f>
        <v>1961000</v>
      </c>
      <c r="H29" s="65">
        <f>SUM(H30:H37)</f>
        <v>1997680.79</v>
      </c>
      <c r="I29" s="91">
        <f t="shared" si="0"/>
        <v>1.0187051453340132</v>
      </c>
      <c r="L29" s="43"/>
    </row>
    <row r="30" spans="2:13" x14ac:dyDescent="0.25">
      <c r="B30" s="92"/>
      <c r="C30" s="92"/>
      <c r="D30" s="58" t="s">
        <v>133</v>
      </c>
      <c r="E30" s="59" t="s">
        <v>25</v>
      </c>
      <c r="F30" s="66">
        <v>1306226</v>
      </c>
      <c r="G30" s="66">
        <v>1630000</v>
      </c>
      <c r="H30" s="104">
        <v>1630185.3</v>
      </c>
      <c r="I30" s="93">
        <f t="shared" si="0"/>
        <v>1.0001136809815951</v>
      </c>
      <c r="L30" s="43"/>
    </row>
    <row r="31" spans="2:13" x14ac:dyDescent="0.25">
      <c r="B31" s="92"/>
      <c r="C31" s="92"/>
      <c r="D31" s="58" t="s">
        <v>134</v>
      </c>
      <c r="E31" s="59" t="s">
        <v>107</v>
      </c>
      <c r="F31" s="66">
        <v>33000</v>
      </c>
      <c r="G31" s="66">
        <v>33000</v>
      </c>
      <c r="H31" s="104">
        <v>58661.760000000002</v>
      </c>
      <c r="I31" s="93">
        <f t="shared" si="0"/>
        <v>1.777629090909091</v>
      </c>
    </row>
    <row r="32" spans="2:13" x14ac:dyDescent="0.25">
      <c r="B32" s="92"/>
      <c r="C32" s="92"/>
      <c r="D32" s="58" t="s">
        <v>135</v>
      </c>
      <c r="E32" s="59" t="s">
        <v>105</v>
      </c>
      <c r="F32" s="66">
        <v>238734.5</v>
      </c>
      <c r="G32" s="66">
        <v>270000</v>
      </c>
      <c r="H32" s="104">
        <v>269315.43</v>
      </c>
      <c r="I32" s="93">
        <f t="shared" si="0"/>
        <v>0.99746455555555558</v>
      </c>
    </row>
    <row r="33" spans="2:13" x14ac:dyDescent="0.25">
      <c r="B33" s="92"/>
      <c r="C33" s="92"/>
      <c r="D33" s="58" t="s">
        <v>136</v>
      </c>
      <c r="E33" s="59" t="s">
        <v>104</v>
      </c>
      <c r="F33" s="66">
        <v>21000</v>
      </c>
      <c r="G33" s="66">
        <v>28000</v>
      </c>
      <c r="H33" s="104">
        <v>39518.300000000003</v>
      </c>
      <c r="I33" s="93">
        <f t="shared" si="0"/>
        <v>1.4113678571428572</v>
      </c>
    </row>
    <row r="34" spans="2:13" x14ac:dyDescent="0.25">
      <c r="B34" s="92"/>
      <c r="C34" s="92"/>
      <c r="D34" s="58">
        <v>3221</v>
      </c>
      <c r="E34" s="59" t="s">
        <v>101</v>
      </c>
      <c r="F34" s="66"/>
      <c r="G34" s="66"/>
      <c r="H34" s="66"/>
      <c r="I34" s="93" t="e">
        <f t="shared" si="0"/>
        <v>#DIV/0!</v>
      </c>
    </row>
    <row r="35" spans="2:13" x14ac:dyDescent="0.25">
      <c r="B35" s="92"/>
      <c r="C35" s="92"/>
      <c r="D35" s="58">
        <v>3236</v>
      </c>
      <c r="E35" s="59" t="s">
        <v>90</v>
      </c>
      <c r="F35" s="66"/>
      <c r="G35" s="66"/>
      <c r="H35" s="66"/>
      <c r="I35" s="93"/>
    </row>
    <row r="36" spans="2:13" x14ac:dyDescent="0.25">
      <c r="B36" s="92"/>
      <c r="C36" s="92"/>
      <c r="D36" s="58" t="s">
        <v>137</v>
      </c>
      <c r="E36" s="59" t="s">
        <v>138</v>
      </c>
      <c r="F36" s="66"/>
      <c r="G36" s="66"/>
      <c r="H36" s="66"/>
      <c r="I36" s="93"/>
    </row>
    <row r="37" spans="2:13" x14ac:dyDescent="0.25">
      <c r="B37" s="92"/>
      <c r="C37" s="92"/>
      <c r="D37" s="58">
        <v>3296</v>
      </c>
      <c r="E37" s="59" t="s">
        <v>82</v>
      </c>
      <c r="F37" s="66"/>
      <c r="G37" s="66"/>
      <c r="H37" s="66"/>
      <c r="I37" s="93"/>
    </row>
    <row r="38" spans="2:13" ht="26.25" x14ac:dyDescent="0.25">
      <c r="B38" s="94"/>
      <c r="C38" s="94" t="s">
        <v>139</v>
      </c>
      <c r="D38" s="95" t="s">
        <v>140</v>
      </c>
      <c r="E38" s="96" t="s">
        <v>141</v>
      </c>
      <c r="F38" s="64">
        <f>F39+F66+F82+F87+F90</f>
        <v>530550.97</v>
      </c>
      <c r="G38" s="64">
        <f>G39+G66+G82+G87+G90</f>
        <v>610810.51</v>
      </c>
      <c r="H38" s="64">
        <f>H39+H66+H82+H87+H90</f>
        <v>565344.38000000012</v>
      </c>
      <c r="I38" s="89">
        <f t="shared" si="0"/>
        <v>0.92556426378452483</v>
      </c>
      <c r="L38" s="43"/>
    </row>
    <row r="39" spans="2:13" ht="26.25" x14ac:dyDescent="0.25">
      <c r="B39" s="97"/>
      <c r="C39" s="97" t="s">
        <v>142</v>
      </c>
      <c r="D39" s="98" t="s">
        <v>143</v>
      </c>
      <c r="E39" s="99" t="s">
        <v>144</v>
      </c>
      <c r="F39" s="67">
        <f>F40+F50+F62+F64+F57</f>
        <v>309499.36</v>
      </c>
      <c r="G39" s="67">
        <f>G40+G50+G62+G64+G57</f>
        <v>369556.62</v>
      </c>
      <c r="H39" s="67">
        <f>H40+H50+H62+H64+H57</f>
        <v>322970.56000000006</v>
      </c>
      <c r="I39" s="100">
        <f t="shared" si="0"/>
        <v>0.87394066976800489</v>
      </c>
    </row>
    <row r="40" spans="2:13" x14ac:dyDescent="0.25">
      <c r="B40" s="90"/>
      <c r="C40" s="90" t="s">
        <v>109</v>
      </c>
      <c r="D40" s="105" t="s">
        <v>145</v>
      </c>
      <c r="E40" s="61" t="s">
        <v>146</v>
      </c>
      <c r="F40" s="65">
        <f>SUM(F41:F49)</f>
        <v>186450</v>
      </c>
      <c r="G40" s="65">
        <f>SUM(G41:G49)</f>
        <v>200053.15</v>
      </c>
      <c r="H40" s="65">
        <f>SUM(H41:H49)</f>
        <v>197705</v>
      </c>
      <c r="I40" s="91">
        <f t="shared" si="0"/>
        <v>0.98826236927536515</v>
      </c>
    </row>
    <row r="41" spans="2:13" x14ac:dyDescent="0.25">
      <c r="B41" s="92"/>
      <c r="C41" s="92"/>
      <c r="D41" s="58" t="s">
        <v>133</v>
      </c>
      <c r="E41" s="59" t="s">
        <v>25</v>
      </c>
      <c r="F41" s="66">
        <v>96000</v>
      </c>
      <c r="G41" s="66">
        <v>106000</v>
      </c>
      <c r="H41" s="104">
        <v>105843.14</v>
      </c>
      <c r="I41" s="93">
        <f t="shared" si="0"/>
        <v>0.9985201886792453</v>
      </c>
    </row>
    <row r="42" spans="2:13" x14ac:dyDescent="0.25">
      <c r="B42" s="92"/>
      <c r="C42" s="92"/>
      <c r="D42" s="58" t="s">
        <v>134</v>
      </c>
      <c r="E42" s="59" t="s">
        <v>107</v>
      </c>
      <c r="F42" s="66">
        <v>2200</v>
      </c>
      <c r="G42" s="66">
        <v>2700</v>
      </c>
      <c r="H42" s="104">
        <v>2700</v>
      </c>
      <c r="I42" s="93">
        <f t="shared" si="0"/>
        <v>1</v>
      </c>
    </row>
    <row r="43" spans="2:13" x14ac:dyDescent="0.25">
      <c r="B43" s="92"/>
      <c r="C43" s="92"/>
      <c r="D43" s="58" t="s">
        <v>135</v>
      </c>
      <c r="E43" s="59" t="s">
        <v>105</v>
      </c>
      <c r="F43" s="66">
        <v>15600</v>
      </c>
      <c r="G43" s="66">
        <v>17500</v>
      </c>
      <c r="H43" s="104">
        <v>17414.62</v>
      </c>
      <c r="I43" s="93">
        <f t="shared" si="0"/>
        <v>0.99512114285714282</v>
      </c>
    </row>
    <row r="44" spans="2:13" x14ac:dyDescent="0.25">
      <c r="B44" s="92"/>
      <c r="C44" s="92"/>
      <c r="D44" s="58">
        <v>3211</v>
      </c>
      <c r="E44" s="59" t="s">
        <v>27</v>
      </c>
      <c r="F44" s="66"/>
      <c r="G44" s="66"/>
      <c r="H44" s="66"/>
      <c r="I44" s="93" t="e">
        <f t="shared" si="0"/>
        <v>#DIV/0!</v>
      </c>
    </row>
    <row r="45" spans="2:13" x14ac:dyDescent="0.25">
      <c r="B45" s="92"/>
      <c r="C45" s="92"/>
      <c r="D45" s="58">
        <v>3212</v>
      </c>
      <c r="E45" s="59" t="s">
        <v>104</v>
      </c>
      <c r="F45" s="66">
        <v>960</v>
      </c>
      <c r="G45" s="66">
        <v>960</v>
      </c>
      <c r="H45" s="104">
        <v>396.74</v>
      </c>
      <c r="I45" s="93">
        <f t="shared" si="0"/>
        <v>0.41327083333333337</v>
      </c>
      <c r="K45" s="108"/>
      <c r="L45" s="109"/>
      <c r="M45" s="109"/>
    </row>
    <row r="46" spans="2:13" x14ac:dyDescent="0.25">
      <c r="B46" s="92"/>
      <c r="C46" s="92"/>
      <c r="D46" s="58">
        <v>3221</v>
      </c>
      <c r="E46" s="59" t="s">
        <v>101</v>
      </c>
      <c r="F46" s="66">
        <v>5000</v>
      </c>
      <c r="G46" s="66">
        <v>5000</v>
      </c>
      <c r="H46" s="104">
        <v>5000</v>
      </c>
      <c r="I46" s="93">
        <f>H46/G46</f>
        <v>1</v>
      </c>
      <c r="K46" s="108"/>
      <c r="L46" s="108"/>
      <c r="M46" s="110"/>
    </row>
    <row r="47" spans="2:13" x14ac:dyDescent="0.25">
      <c r="B47" s="92"/>
      <c r="C47" s="92"/>
      <c r="D47" s="58">
        <v>3222</v>
      </c>
      <c r="E47" s="59" t="s">
        <v>100</v>
      </c>
      <c r="F47" s="66">
        <v>4690</v>
      </c>
      <c r="G47" s="66">
        <v>4690</v>
      </c>
      <c r="H47" s="104">
        <v>3147.35</v>
      </c>
      <c r="I47" s="93">
        <f t="shared" si="0"/>
        <v>0.67107675906183362</v>
      </c>
      <c r="K47" s="108"/>
      <c r="L47" s="109"/>
      <c r="M47" s="109"/>
    </row>
    <row r="48" spans="2:13" x14ac:dyDescent="0.25">
      <c r="B48" s="92"/>
      <c r="C48" s="92"/>
      <c r="D48" s="58">
        <v>3722</v>
      </c>
      <c r="E48" s="59" t="s">
        <v>177</v>
      </c>
      <c r="F48" s="66">
        <v>62000</v>
      </c>
      <c r="G48" s="66">
        <v>63203.15</v>
      </c>
      <c r="H48" s="104">
        <v>63203.149999999994</v>
      </c>
      <c r="I48" s="93">
        <f t="shared" si="0"/>
        <v>0.99999999999999989</v>
      </c>
      <c r="L48" s="102"/>
    </row>
    <row r="49" spans="2:9" x14ac:dyDescent="0.25">
      <c r="B49" s="92"/>
      <c r="C49" s="92"/>
      <c r="D49" s="58">
        <v>4221</v>
      </c>
      <c r="E49" s="59" t="s">
        <v>74</v>
      </c>
      <c r="F49" s="66"/>
      <c r="G49" s="66"/>
      <c r="H49" s="66"/>
      <c r="I49" s="93" t="e">
        <f t="shared" ref="I49" si="1">H49/G49</f>
        <v>#DIV/0!</v>
      </c>
    </row>
    <row r="50" spans="2:9" x14ac:dyDescent="0.25">
      <c r="B50" s="90"/>
      <c r="C50" s="90" t="s">
        <v>109</v>
      </c>
      <c r="D50" s="105" t="s">
        <v>148</v>
      </c>
      <c r="E50" s="61" t="s">
        <v>149</v>
      </c>
      <c r="F50" s="65">
        <f>SUM(F51:F56)</f>
        <v>45000</v>
      </c>
      <c r="G50" s="65">
        <f>SUM(G51:G56)</f>
        <v>86804.1</v>
      </c>
      <c r="H50" s="65">
        <f>SUM(H51:H56)</f>
        <v>63043.190000000024</v>
      </c>
      <c r="I50" s="91">
        <f t="shared" si="0"/>
        <v>0.72626972689078073</v>
      </c>
    </row>
    <row r="51" spans="2:9" x14ac:dyDescent="0.25">
      <c r="B51" s="92"/>
      <c r="C51" s="92"/>
      <c r="D51" s="58">
        <v>3111</v>
      </c>
      <c r="E51" s="59" t="s">
        <v>25</v>
      </c>
      <c r="F51" s="66"/>
      <c r="G51" s="66"/>
      <c r="H51" s="66"/>
      <c r="I51" s="93" t="e">
        <f t="shared" si="0"/>
        <v>#DIV/0!</v>
      </c>
    </row>
    <row r="52" spans="2:9" x14ac:dyDescent="0.25">
      <c r="B52" s="92"/>
      <c r="C52" s="92"/>
      <c r="D52" s="58">
        <v>3132</v>
      </c>
      <c r="E52" s="59" t="s">
        <v>105</v>
      </c>
      <c r="F52" s="66"/>
      <c r="G52" s="66"/>
      <c r="H52" s="66"/>
      <c r="I52" s="93" t="e">
        <f t="shared" si="0"/>
        <v>#DIV/0!</v>
      </c>
    </row>
    <row r="53" spans="2:9" x14ac:dyDescent="0.25">
      <c r="B53" s="92"/>
      <c r="C53" s="92"/>
      <c r="D53" s="58">
        <v>3221</v>
      </c>
      <c r="E53" s="59" t="s">
        <v>101</v>
      </c>
      <c r="F53" s="66"/>
      <c r="G53" s="66">
        <v>1402.98</v>
      </c>
      <c r="H53" s="104">
        <v>1402.98</v>
      </c>
      <c r="I53" s="93">
        <f t="shared" si="0"/>
        <v>1</v>
      </c>
    </row>
    <row r="54" spans="2:9" x14ac:dyDescent="0.25">
      <c r="B54" s="92"/>
      <c r="C54" s="92"/>
      <c r="D54" s="58" t="s">
        <v>150</v>
      </c>
      <c r="E54" s="59" t="s">
        <v>100</v>
      </c>
      <c r="F54" s="66">
        <v>45000</v>
      </c>
      <c r="G54" s="66">
        <v>45031.22</v>
      </c>
      <c r="H54" s="104">
        <v>59474.410000000018</v>
      </c>
      <c r="I54" s="93">
        <f t="shared" si="0"/>
        <v>1.3207372573960914</v>
      </c>
    </row>
    <row r="55" spans="2:9" x14ac:dyDescent="0.25">
      <c r="B55" s="92"/>
      <c r="C55" s="92"/>
      <c r="D55" s="58">
        <v>3292</v>
      </c>
      <c r="E55" s="59" t="s">
        <v>86</v>
      </c>
      <c r="F55" s="66"/>
      <c r="G55" s="66">
        <v>2165.8000000000002</v>
      </c>
      <c r="H55" s="104">
        <v>2165.8000000000002</v>
      </c>
      <c r="I55" s="93">
        <f t="shared" si="0"/>
        <v>1</v>
      </c>
    </row>
    <row r="56" spans="2:9" x14ac:dyDescent="0.25">
      <c r="B56" s="92"/>
      <c r="C56" s="92"/>
      <c r="D56" s="58">
        <v>4221</v>
      </c>
      <c r="E56" s="59" t="s">
        <v>74</v>
      </c>
      <c r="F56" s="66"/>
      <c r="G56" s="66">
        <v>38204.1</v>
      </c>
      <c r="H56" s="104"/>
      <c r="I56" s="93"/>
    </row>
    <row r="57" spans="2:9" x14ac:dyDescent="0.25">
      <c r="B57" s="90"/>
      <c r="C57" s="90" t="s">
        <v>109</v>
      </c>
      <c r="D57" s="105" t="s">
        <v>178</v>
      </c>
      <c r="E57" s="61" t="s">
        <v>179</v>
      </c>
      <c r="F57" s="65">
        <f>SUM(F58:F61)</f>
        <v>15900</v>
      </c>
      <c r="G57" s="65">
        <f t="shared" ref="G57:H57" si="2">SUM(G58:G61)</f>
        <v>20550.009999999998</v>
      </c>
      <c r="H57" s="65">
        <f t="shared" si="2"/>
        <v>21712.69</v>
      </c>
      <c r="I57" s="91">
        <f>H57/G57</f>
        <v>1.0565780746578712</v>
      </c>
    </row>
    <row r="58" spans="2:9" x14ac:dyDescent="0.25">
      <c r="B58" s="92"/>
      <c r="C58" s="92"/>
      <c r="D58" s="58" t="s">
        <v>133</v>
      </c>
      <c r="E58" s="59" t="s">
        <v>25</v>
      </c>
      <c r="F58" s="66">
        <v>13000</v>
      </c>
      <c r="G58" s="66">
        <v>17851.46</v>
      </c>
      <c r="H58" s="104">
        <v>17709.46</v>
      </c>
      <c r="I58" s="93">
        <f t="shared" si="0"/>
        <v>0.99204546854991127</v>
      </c>
    </row>
    <row r="59" spans="2:9" x14ac:dyDescent="0.25">
      <c r="B59" s="92"/>
      <c r="C59" s="92"/>
      <c r="D59" s="58" t="s">
        <v>134</v>
      </c>
      <c r="E59" s="59" t="s">
        <v>107</v>
      </c>
      <c r="F59" s="66">
        <v>700</v>
      </c>
      <c r="G59" s="66">
        <v>100</v>
      </c>
      <c r="H59" s="104">
        <v>1000</v>
      </c>
      <c r="I59" s="93">
        <f t="shared" si="0"/>
        <v>10</v>
      </c>
    </row>
    <row r="60" spans="2:9" x14ac:dyDescent="0.25">
      <c r="B60" s="92"/>
      <c r="C60" s="92"/>
      <c r="D60" s="58" t="s">
        <v>135</v>
      </c>
      <c r="E60" s="59" t="s">
        <v>105</v>
      </c>
      <c r="F60" s="66">
        <v>2200</v>
      </c>
      <c r="G60" s="66">
        <v>2598.5500000000002</v>
      </c>
      <c r="H60" s="104">
        <v>2550.1400000000003</v>
      </c>
      <c r="I60" s="93">
        <f t="shared" si="0"/>
        <v>0.98137037963479634</v>
      </c>
    </row>
    <row r="61" spans="2:9" x14ac:dyDescent="0.25">
      <c r="B61" s="92"/>
      <c r="C61" s="92"/>
      <c r="D61" s="106">
        <v>3221</v>
      </c>
      <c r="E61" s="59" t="s">
        <v>101</v>
      </c>
      <c r="F61" s="66"/>
      <c r="G61" s="66"/>
      <c r="H61" s="104">
        <v>453.09</v>
      </c>
      <c r="I61" s="93" t="e">
        <f t="shared" si="0"/>
        <v>#DIV/0!</v>
      </c>
    </row>
    <row r="62" spans="2:9" x14ac:dyDescent="0.25">
      <c r="B62" s="90"/>
      <c r="C62" s="90" t="s">
        <v>109</v>
      </c>
      <c r="D62" s="105" t="s">
        <v>131</v>
      </c>
      <c r="E62" s="61" t="s">
        <v>151</v>
      </c>
      <c r="F62" s="65">
        <f>SUM(F63:F63)</f>
        <v>50000</v>
      </c>
      <c r="G62" s="65">
        <f>SUM(G63:G63)</f>
        <v>50000</v>
      </c>
      <c r="H62" s="65">
        <f>SUM(H63:H63)</f>
        <v>40509.68</v>
      </c>
      <c r="I62" s="91">
        <f t="shared" si="0"/>
        <v>0.81019359999999996</v>
      </c>
    </row>
    <row r="63" spans="2:9" x14ac:dyDescent="0.25">
      <c r="B63" s="92"/>
      <c r="C63" s="92"/>
      <c r="D63" s="58">
        <v>4241</v>
      </c>
      <c r="E63" s="59" t="s">
        <v>68</v>
      </c>
      <c r="F63" s="66">
        <v>50000</v>
      </c>
      <c r="G63" s="104">
        <v>50000</v>
      </c>
      <c r="H63" s="104">
        <v>40509.68</v>
      </c>
      <c r="I63" s="93">
        <f t="shared" si="0"/>
        <v>0.81019359999999996</v>
      </c>
    </row>
    <row r="64" spans="2:9" x14ac:dyDescent="0.25">
      <c r="B64" s="90"/>
      <c r="C64" s="90" t="s">
        <v>109</v>
      </c>
      <c r="D64" s="60" t="s">
        <v>152</v>
      </c>
      <c r="E64" s="61" t="s">
        <v>153</v>
      </c>
      <c r="F64" s="65">
        <f>F65</f>
        <v>12149.36</v>
      </c>
      <c r="G64" s="65">
        <f t="shared" ref="G64:H64" si="3">G65</f>
        <v>12149.36</v>
      </c>
      <c r="H64" s="65">
        <f t="shared" si="3"/>
        <v>0</v>
      </c>
      <c r="I64" s="91">
        <f t="shared" si="0"/>
        <v>0</v>
      </c>
    </row>
    <row r="65" spans="2:9" x14ac:dyDescent="0.25">
      <c r="B65" s="92"/>
      <c r="C65" s="92"/>
      <c r="D65" s="58">
        <v>3221</v>
      </c>
      <c r="E65" s="59" t="s">
        <v>101</v>
      </c>
      <c r="F65" s="66">
        <v>12149.36</v>
      </c>
      <c r="G65" s="104">
        <v>12149.36</v>
      </c>
      <c r="H65" s="66"/>
      <c r="I65" s="93"/>
    </row>
    <row r="66" spans="2:9" x14ac:dyDescent="0.25">
      <c r="B66" s="97"/>
      <c r="C66" s="97" t="s">
        <v>154</v>
      </c>
      <c r="D66" s="98" t="s">
        <v>155</v>
      </c>
      <c r="E66" s="99" t="s">
        <v>156</v>
      </c>
      <c r="F66" s="67">
        <f>F72+F77+F67</f>
        <v>94170</v>
      </c>
      <c r="G66" s="67">
        <f>G72+G77+G67</f>
        <v>120683</v>
      </c>
      <c r="H66" s="67">
        <f>H72+H77+H67</f>
        <v>119435.21000000002</v>
      </c>
      <c r="I66" s="100">
        <f t="shared" si="0"/>
        <v>0.98966059842728493</v>
      </c>
    </row>
    <row r="67" spans="2:9" ht="26.25" x14ac:dyDescent="0.25">
      <c r="B67" s="92"/>
      <c r="C67" s="90" t="s">
        <v>109</v>
      </c>
      <c r="D67" s="60" t="s">
        <v>145</v>
      </c>
      <c r="E67" s="61" t="s">
        <v>147</v>
      </c>
      <c r="F67" s="65">
        <f>SUM(F68:F71)</f>
        <v>13010</v>
      </c>
      <c r="G67" s="65">
        <f>SUM(G68:G71)</f>
        <v>31134</v>
      </c>
      <c r="H67" s="65">
        <f t="shared" ref="H67" si="4">SUM(H68:H71)</f>
        <v>30754.410504000007</v>
      </c>
      <c r="I67" s="91">
        <f t="shared" ref="I67:I68" si="5">H67/G67</f>
        <v>0.98780787897475453</v>
      </c>
    </row>
    <row r="68" spans="2:9" x14ac:dyDescent="0.25">
      <c r="B68" s="92"/>
      <c r="C68" s="92"/>
      <c r="D68" s="58" t="s">
        <v>133</v>
      </c>
      <c r="E68" s="59" t="s">
        <v>25</v>
      </c>
      <c r="F68" s="66">
        <v>10800</v>
      </c>
      <c r="G68" s="66">
        <v>24150</v>
      </c>
      <c r="H68" s="104">
        <v>23777.129648000006</v>
      </c>
      <c r="I68" s="93">
        <f t="shared" si="5"/>
        <v>0.98456023387163583</v>
      </c>
    </row>
    <row r="69" spans="2:9" x14ac:dyDescent="0.25">
      <c r="B69" s="92"/>
      <c r="C69" s="92"/>
      <c r="D69" s="58" t="s">
        <v>134</v>
      </c>
      <c r="E69" s="59" t="s">
        <v>107</v>
      </c>
      <c r="F69" s="66"/>
      <c r="G69" s="66">
        <v>3000</v>
      </c>
      <c r="H69" s="104">
        <v>3300</v>
      </c>
      <c r="I69" s="93"/>
    </row>
    <row r="70" spans="2:9" x14ac:dyDescent="0.25">
      <c r="B70" s="92"/>
      <c r="C70" s="92"/>
      <c r="D70" s="58" t="s">
        <v>135</v>
      </c>
      <c r="E70" s="59" t="s">
        <v>105</v>
      </c>
      <c r="F70" s="66">
        <v>2160</v>
      </c>
      <c r="G70" s="66">
        <v>3984</v>
      </c>
      <c r="H70" s="104">
        <v>3677.2808560000003</v>
      </c>
      <c r="I70" s="93">
        <f t="shared" ref="I70" si="6">H70/G70</f>
        <v>0.92301226305220896</v>
      </c>
    </row>
    <row r="71" spans="2:9" x14ac:dyDescent="0.25">
      <c r="B71" s="92"/>
      <c r="C71" s="92"/>
      <c r="D71" s="58">
        <v>3212</v>
      </c>
      <c r="E71" s="59" t="s">
        <v>104</v>
      </c>
      <c r="F71" s="66">
        <v>50</v>
      </c>
      <c r="G71" s="66">
        <v>0</v>
      </c>
      <c r="H71" s="66"/>
      <c r="I71" s="93"/>
    </row>
    <row r="72" spans="2:9" x14ac:dyDescent="0.25">
      <c r="B72" s="90"/>
      <c r="C72" s="90" t="s">
        <v>109</v>
      </c>
      <c r="D72" s="60" t="s">
        <v>157</v>
      </c>
      <c r="E72" s="61" t="s">
        <v>158</v>
      </c>
      <c r="F72" s="65">
        <f>SUM(F73:F76)</f>
        <v>69604</v>
      </c>
      <c r="G72" s="65">
        <f>SUM(G73:G76)</f>
        <v>76117</v>
      </c>
      <c r="H72" s="65">
        <f t="shared" ref="H72" si="7">SUM(H73:H76)</f>
        <v>75668.1175716</v>
      </c>
      <c r="I72" s="91">
        <f t="shared" si="0"/>
        <v>0.9941027309484084</v>
      </c>
    </row>
    <row r="73" spans="2:9" x14ac:dyDescent="0.25">
      <c r="B73" s="92"/>
      <c r="C73" s="92"/>
      <c r="D73" s="58" t="s">
        <v>133</v>
      </c>
      <c r="E73" s="59" t="s">
        <v>25</v>
      </c>
      <c r="F73" s="66">
        <v>52020</v>
      </c>
      <c r="G73" s="66">
        <v>61900</v>
      </c>
      <c r="H73" s="104">
        <v>61451.115299199999</v>
      </c>
      <c r="I73" s="93">
        <f t="shared" si="0"/>
        <v>0.99274822777382876</v>
      </c>
    </row>
    <row r="74" spans="2:9" x14ac:dyDescent="0.25">
      <c r="B74" s="92"/>
      <c r="C74" s="92"/>
      <c r="D74" s="58" t="s">
        <v>134</v>
      </c>
      <c r="E74" s="59" t="s">
        <v>107</v>
      </c>
      <c r="F74" s="66">
        <v>7000</v>
      </c>
      <c r="G74" s="66">
        <v>3400</v>
      </c>
      <c r="H74" s="104">
        <v>3400</v>
      </c>
      <c r="I74" s="93">
        <f t="shared" si="0"/>
        <v>1</v>
      </c>
    </row>
    <row r="75" spans="2:9" x14ac:dyDescent="0.25">
      <c r="B75" s="92"/>
      <c r="C75" s="92"/>
      <c r="D75" s="58" t="s">
        <v>135</v>
      </c>
      <c r="E75" s="59" t="s">
        <v>105</v>
      </c>
      <c r="F75" s="66">
        <v>10404</v>
      </c>
      <c r="G75" s="66">
        <v>10817</v>
      </c>
      <c r="H75" s="104">
        <v>10817.002272399999</v>
      </c>
      <c r="I75" s="93">
        <f t="shared" si="0"/>
        <v>1.0000002100767309</v>
      </c>
    </row>
    <row r="76" spans="2:9" x14ac:dyDescent="0.25">
      <c r="B76" s="92"/>
      <c r="C76" s="92"/>
      <c r="D76" s="58" t="s">
        <v>136</v>
      </c>
      <c r="E76" s="59" t="s">
        <v>104</v>
      </c>
      <c r="F76" s="66">
        <v>180</v>
      </c>
      <c r="G76" s="66">
        <v>0</v>
      </c>
      <c r="H76" s="66"/>
      <c r="I76" s="93"/>
    </row>
    <row r="77" spans="2:9" x14ac:dyDescent="0.25">
      <c r="B77" s="90"/>
      <c r="C77" s="90" t="s">
        <v>109</v>
      </c>
      <c r="D77" s="60" t="s">
        <v>159</v>
      </c>
      <c r="E77" s="61" t="s">
        <v>160</v>
      </c>
      <c r="F77" s="65">
        <f>SUM(F78:F81)</f>
        <v>11556</v>
      </c>
      <c r="G77" s="65">
        <f>SUM(G78:G81)</f>
        <v>13432</v>
      </c>
      <c r="H77" s="65">
        <f>SUM(H78:H81)</f>
        <v>13012.681924400002</v>
      </c>
      <c r="I77" s="91">
        <f t="shared" si="0"/>
        <v>0.96878215637284115</v>
      </c>
    </row>
    <row r="78" spans="2:9" x14ac:dyDescent="0.25">
      <c r="B78" s="92"/>
      <c r="C78" s="92"/>
      <c r="D78" s="58" t="s">
        <v>133</v>
      </c>
      <c r="E78" s="59" t="s">
        <v>25</v>
      </c>
      <c r="F78" s="66">
        <v>9180</v>
      </c>
      <c r="G78" s="66">
        <v>11632</v>
      </c>
      <c r="H78" s="104">
        <v>11631.995052800001</v>
      </c>
      <c r="I78" s="93">
        <f t="shared" si="0"/>
        <v>0.99999957469050904</v>
      </c>
    </row>
    <row r="79" spans="2:9" x14ac:dyDescent="0.25">
      <c r="B79" s="92"/>
      <c r="C79" s="92"/>
      <c r="D79" s="58" t="s">
        <v>134</v>
      </c>
      <c r="E79" s="59" t="s">
        <v>107</v>
      </c>
      <c r="F79" s="66">
        <v>500</v>
      </c>
      <c r="G79" s="66">
        <v>500</v>
      </c>
      <c r="H79" s="104">
        <v>500</v>
      </c>
      <c r="I79" s="93">
        <f t="shared" si="0"/>
        <v>1</v>
      </c>
    </row>
    <row r="80" spans="2:9" x14ac:dyDescent="0.25">
      <c r="B80" s="92"/>
      <c r="C80" s="92"/>
      <c r="D80" s="58" t="s">
        <v>135</v>
      </c>
      <c r="E80" s="59" t="s">
        <v>105</v>
      </c>
      <c r="F80" s="66">
        <v>1836</v>
      </c>
      <c r="G80" s="66">
        <v>1300</v>
      </c>
      <c r="H80" s="104">
        <v>880.68687160000002</v>
      </c>
      <c r="I80" s="93">
        <f t="shared" si="0"/>
        <v>0.6774514396923077</v>
      </c>
    </row>
    <row r="81" spans="2:9" x14ac:dyDescent="0.25">
      <c r="B81" s="92"/>
      <c r="C81" s="92"/>
      <c r="D81" s="58" t="s">
        <v>136</v>
      </c>
      <c r="E81" s="59" t="s">
        <v>104</v>
      </c>
      <c r="F81" s="66">
        <v>40</v>
      </c>
      <c r="G81" s="66">
        <v>0</v>
      </c>
      <c r="H81" s="66"/>
      <c r="I81" s="93"/>
    </row>
    <row r="82" spans="2:9" x14ac:dyDescent="0.25">
      <c r="B82" s="97"/>
      <c r="C82" s="97" t="s">
        <v>154</v>
      </c>
      <c r="D82" s="98" t="s">
        <v>161</v>
      </c>
      <c r="E82" s="99" t="s">
        <v>162</v>
      </c>
      <c r="F82" s="67">
        <f>F83+F85</f>
        <v>7068.11</v>
      </c>
      <c r="G82" s="67">
        <f t="shared" ref="G82:H82" si="8">G83+G85</f>
        <v>716.89</v>
      </c>
      <c r="H82" s="67">
        <f t="shared" si="8"/>
        <v>716.89</v>
      </c>
      <c r="I82" s="100">
        <f t="shared" si="0"/>
        <v>1</v>
      </c>
    </row>
    <row r="83" spans="2:9" x14ac:dyDescent="0.25">
      <c r="B83" s="90"/>
      <c r="C83" s="90" t="s">
        <v>109</v>
      </c>
      <c r="D83" s="105" t="s">
        <v>157</v>
      </c>
      <c r="E83" s="61" t="s">
        <v>158</v>
      </c>
      <c r="F83" s="65">
        <f>F84</f>
        <v>7068.11</v>
      </c>
      <c r="G83" s="65">
        <f t="shared" ref="G83:H83" si="9">G84</f>
        <v>716.89</v>
      </c>
      <c r="H83" s="65">
        <f t="shared" si="9"/>
        <v>716.89</v>
      </c>
      <c r="I83" s="91">
        <f t="shared" si="0"/>
        <v>1</v>
      </c>
    </row>
    <row r="84" spans="2:9" x14ac:dyDescent="0.25">
      <c r="B84" s="92"/>
      <c r="C84" s="92"/>
      <c r="D84" s="58" t="s">
        <v>150</v>
      </c>
      <c r="E84" s="59" t="s">
        <v>100</v>
      </c>
      <c r="F84" s="66">
        <v>7068.11</v>
      </c>
      <c r="G84" s="66">
        <v>716.89</v>
      </c>
      <c r="H84" s="104">
        <v>716.89</v>
      </c>
      <c r="I84" s="93">
        <f t="shared" si="0"/>
        <v>1</v>
      </c>
    </row>
    <row r="85" spans="2:9" x14ac:dyDescent="0.25">
      <c r="B85" s="90"/>
      <c r="C85" s="90" t="s">
        <v>109</v>
      </c>
      <c r="D85" s="60" t="s">
        <v>159</v>
      </c>
      <c r="E85" s="61" t="s">
        <v>160</v>
      </c>
      <c r="F85" s="65">
        <f>F86</f>
        <v>0</v>
      </c>
      <c r="G85" s="65">
        <f t="shared" ref="G85:H85" si="10">G86</f>
        <v>0</v>
      </c>
      <c r="H85" s="65">
        <f t="shared" si="10"/>
        <v>0</v>
      </c>
      <c r="I85" s="91" t="e">
        <f t="shared" si="0"/>
        <v>#DIV/0!</v>
      </c>
    </row>
    <row r="86" spans="2:9" x14ac:dyDescent="0.25">
      <c r="B86" s="92"/>
      <c r="C86" s="92"/>
      <c r="D86" s="58" t="s">
        <v>150</v>
      </c>
      <c r="E86" s="59" t="s">
        <v>100</v>
      </c>
      <c r="F86" s="66"/>
      <c r="G86" s="66"/>
      <c r="H86" s="66"/>
      <c r="I86" s="93"/>
    </row>
    <row r="87" spans="2:9" x14ac:dyDescent="0.25">
      <c r="B87" s="97"/>
      <c r="C87" s="97" t="s">
        <v>154</v>
      </c>
      <c r="D87" s="98" t="s">
        <v>168</v>
      </c>
      <c r="E87" s="99" t="s">
        <v>169</v>
      </c>
      <c r="F87" s="67">
        <f>F88</f>
        <v>118774</v>
      </c>
      <c r="G87" s="67">
        <f t="shared" ref="G87:H87" si="11">G88</f>
        <v>118774</v>
      </c>
      <c r="H87" s="67">
        <f t="shared" si="11"/>
        <v>121141.72</v>
      </c>
      <c r="I87" s="100"/>
    </row>
    <row r="88" spans="2:9" x14ac:dyDescent="0.25">
      <c r="B88" s="90"/>
      <c r="C88" s="90" t="s">
        <v>109</v>
      </c>
      <c r="D88" s="105" t="s">
        <v>159</v>
      </c>
      <c r="E88" s="61" t="s">
        <v>158</v>
      </c>
      <c r="F88" s="65">
        <f>F89</f>
        <v>118774</v>
      </c>
      <c r="G88" s="65">
        <f t="shared" ref="G88:H88" si="12">G89</f>
        <v>118774</v>
      </c>
      <c r="H88" s="65">
        <f t="shared" si="12"/>
        <v>121141.72</v>
      </c>
      <c r="I88" s="91">
        <f t="shared" ref="I88" si="13">H88/G88</f>
        <v>1.0199346658359574</v>
      </c>
    </row>
    <row r="89" spans="2:9" x14ac:dyDescent="0.25">
      <c r="B89" s="92"/>
      <c r="C89" s="92"/>
      <c r="D89" s="58">
        <v>3222</v>
      </c>
      <c r="E89" s="59" t="s">
        <v>100</v>
      </c>
      <c r="F89" s="66">
        <v>118774</v>
      </c>
      <c r="G89" s="66">
        <v>118774</v>
      </c>
      <c r="H89" s="104">
        <v>121141.72</v>
      </c>
      <c r="I89" s="93">
        <f t="shared" ref="I89" si="14">H89/G89</f>
        <v>1.0199346658359574</v>
      </c>
    </row>
    <row r="90" spans="2:9" ht="26.25" x14ac:dyDescent="0.25">
      <c r="B90" s="97"/>
      <c r="C90" s="97" t="s">
        <v>154</v>
      </c>
      <c r="D90" s="98" t="s">
        <v>170</v>
      </c>
      <c r="E90" s="99" t="s">
        <v>171</v>
      </c>
      <c r="F90" s="67">
        <f>F91</f>
        <v>1039.5</v>
      </c>
      <c r="G90" s="67">
        <f t="shared" ref="G90:H91" si="15">G91</f>
        <v>1080</v>
      </c>
      <c r="H90" s="67">
        <f t="shared" si="15"/>
        <v>1080</v>
      </c>
      <c r="I90" s="100"/>
    </row>
    <row r="91" spans="2:9" x14ac:dyDescent="0.25">
      <c r="B91" s="90"/>
      <c r="C91" s="90" t="s">
        <v>109</v>
      </c>
      <c r="D91" s="105" t="s">
        <v>131</v>
      </c>
      <c r="E91" s="61" t="s">
        <v>158</v>
      </c>
      <c r="F91" s="65">
        <f>F92</f>
        <v>1039.5</v>
      </c>
      <c r="G91" s="65">
        <f t="shared" si="15"/>
        <v>1080</v>
      </c>
      <c r="H91" s="65">
        <f t="shared" si="15"/>
        <v>1080</v>
      </c>
      <c r="I91" s="91">
        <f t="shared" ref="I91" si="16">H91/G91</f>
        <v>1</v>
      </c>
    </row>
    <row r="92" spans="2:9" x14ac:dyDescent="0.25">
      <c r="B92" s="92"/>
      <c r="C92" s="92"/>
      <c r="D92" s="58">
        <v>3812</v>
      </c>
      <c r="E92" s="59" t="s">
        <v>166</v>
      </c>
      <c r="F92" s="66">
        <v>1039.5</v>
      </c>
      <c r="G92" s="66">
        <v>1080</v>
      </c>
      <c r="H92" s="104">
        <v>1080</v>
      </c>
      <c r="I92" s="93">
        <f t="shared" ref="I92" si="17">H92/G92</f>
        <v>1</v>
      </c>
    </row>
  </sheetData>
  <mergeCells count="4">
    <mergeCell ref="B1:I1"/>
    <mergeCell ref="B3:I3"/>
    <mergeCell ref="B5:E5"/>
    <mergeCell ref="B6:E6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Funk Kla</vt:lpstr>
      <vt:lpstr>Račun financiranja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Josip Paunović</cp:lastModifiedBy>
  <cp:lastPrinted>2023-07-25T14:51:58Z</cp:lastPrinted>
  <dcterms:created xsi:type="dcterms:W3CDTF">2022-08-12T12:51:27Z</dcterms:created>
  <dcterms:modified xsi:type="dcterms:W3CDTF">2026-03-16T10:14:28Z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IK JLP(R)S.xlsx</vt:lpwstr>
  </property>
</Properties>
</file>