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OS.PP.RACUNOVODSTVO\Desktop\2023\Financijski izvještaji\Izvještaj o ozvršenju fin plana za 1-6\"/>
    </mc:Choice>
  </mc:AlternateContent>
  <xr:revisionPtr revIDLastSave="0" documentId="13_ncr:1_{2B33CE85-5B71-4D0E-B08A-751BF840FEE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AŽETAK" sheetId="1" r:id="rId1"/>
    <sheet name=" Račun prihoda i rashoda" sheetId="3" r:id="rId2"/>
    <sheet name="Funk Kla" sheetId="10" r:id="rId3"/>
    <sheet name="Račun financiranja " sheetId="9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7" l="1"/>
  <c r="I46" i="7"/>
  <c r="K9" i="10" l="1"/>
  <c r="H11" i="1" l="1"/>
  <c r="I11" i="1"/>
  <c r="H14" i="1"/>
  <c r="H17" i="1" s="1"/>
  <c r="I14" i="1"/>
  <c r="I17" i="1"/>
  <c r="K17" i="3"/>
  <c r="K20" i="3"/>
  <c r="L20" i="3"/>
  <c r="K22" i="3"/>
  <c r="K36" i="3"/>
  <c r="L36" i="3"/>
  <c r="K38" i="3"/>
  <c r="L38" i="3"/>
  <c r="K40" i="3"/>
  <c r="L40" i="3"/>
  <c r="K43" i="3"/>
  <c r="L43" i="3"/>
  <c r="K44" i="3"/>
  <c r="L44" i="3"/>
  <c r="K45" i="3"/>
  <c r="L45" i="3"/>
  <c r="K47" i="3"/>
  <c r="L47" i="3"/>
  <c r="K48" i="3"/>
  <c r="L48" i="3"/>
  <c r="K49" i="3"/>
  <c r="L49" i="3"/>
  <c r="K50" i="3"/>
  <c r="L50" i="3"/>
  <c r="K54" i="3"/>
  <c r="L54" i="3"/>
  <c r="K55" i="3"/>
  <c r="L55" i="3"/>
  <c r="K57" i="3"/>
  <c r="L57" i="3"/>
  <c r="K58" i="3"/>
  <c r="L58" i="3"/>
  <c r="K59" i="3"/>
  <c r="L59" i="3"/>
  <c r="K60" i="3"/>
  <c r="L60" i="3"/>
  <c r="K61" i="3"/>
  <c r="L61" i="3"/>
  <c r="K63" i="3"/>
  <c r="L63" i="3"/>
  <c r="K64" i="3"/>
  <c r="L64" i="3"/>
  <c r="K65" i="3"/>
  <c r="L65" i="3"/>
  <c r="K71" i="3"/>
  <c r="L71" i="3"/>
  <c r="L76" i="3"/>
  <c r="K82" i="3"/>
  <c r="L82" i="3"/>
  <c r="K87" i="3"/>
  <c r="J35" i="3"/>
  <c r="J37" i="3"/>
  <c r="J39" i="3"/>
  <c r="J42" i="3"/>
  <c r="J46" i="3"/>
  <c r="J53" i="3"/>
  <c r="J62" i="3"/>
  <c r="J70" i="3"/>
  <c r="J69" i="3" s="1"/>
  <c r="J75" i="3"/>
  <c r="J81" i="3"/>
  <c r="J83" i="3"/>
  <c r="H86" i="3"/>
  <c r="H85" i="3" s="1"/>
  <c r="I86" i="3"/>
  <c r="I85" i="3" s="1"/>
  <c r="J86" i="3"/>
  <c r="J85" i="3" s="1"/>
  <c r="J26" i="3"/>
  <c r="L26" i="3" s="1"/>
  <c r="H8" i="7"/>
  <c r="J21" i="3"/>
  <c r="J19" i="3"/>
  <c r="J15" i="3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9" i="7"/>
  <c r="I30" i="7"/>
  <c r="I31" i="7"/>
  <c r="I32" i="7"/>
  <c r="I36" i="7"/>
  <c r="I42" i="7"/>
  <c r="I43" i="7"/>
  <c r="I44" i="7"/>
  <c r="I48" i="7"/>
  <c r="I50" i="7"/>
  <c r="I55" i="7"/>
  <c r="I58" i="7"/>
  <c r="I60" i="7"/>
  <c r="I61" i="7"/>
  <c r="I66" i="7"/>
  <c r="I67" i="7"/>
  <c r="I68" i="7"/>
  <c r="I74" i="7"/>
  <c r="I9" i="7"/>
  <c r="G78" i="7"/>
  <c r="G77" i="7" s="1"/>
  <c r="H78" i="7"/>
  <c r="H77" i="7" s="1"/>
  <c r="F78" i="7"/>
  <c r="F77" i="7" s="1"/>
  <c r="G75" i="7"/>
  <c r="H75" i="7"/>
  <c r="F75" i="7"/>
  <c r="G73" i="7"/>
  <c r="G72" i="7" s="1"/>
  <c r="H73" i="7"/>
  <c r="G70" i="7"/>
  <c r="H70" i="7"/>
  <c r="F70" i="7"/>
  <c r="G65" i="7"/>
  <c r="H65" i="7"/>
  <c r="I65" i="7" s="1"/>
  <c r="G62" i="7"/>
  <c r="H62" i="7"/>
  <c r="F62" i="7"/>
  <c r="G59" i="7"/>
  <c r="H59" i="7"/>
  <c r="G57" i="7"/>
  <c r="H57" i="7"/>
  <c r="I57" i="7" s="1"/>
  <c r="G52" i="7"/>
  <c r="H52" i="7"/>
  <c r="G47" i="7"/>
  <c r="H47" i="7"/>
  <c r="I47" i="7" s="1"/>
  <c r="G41" i="7"/>
  <c r="G37" i="7"/>
  <c r="H37" i="7"/>
  <c r="G8" i="7"/>
  <c r="G7" i="7" s="1"/>
  <c r="F8" i="7"/>
  <c r="F7" i="7" s="1"/>
  <c r="G28" i="7"/>
  <c r="H28" i="7"/>
  <c r="J14" i="3" s="1"/>
  <c r="J13" i="3" s="1"/>
  <c r="J12" i="3" s="1"/>
  <c r="F28" i="7"/>
  <c r="F37" i="7"/>
  <c r="F41" i="7"/>
  <c r="F47" i="7"/>
  <c r="F52" i="7"/>
  <c r="F57" i="7"/>
  <c r="F59" i="7"/>
  <c r="F65" i="7"/>
  <c r="F64" i="7" s="1"/>
  <c r="F73" i="7"/>
  <c r="F72" i="7" s="1"/>
  <c r="K26" i="3" l="1"/>
  <c r="G64" i="7"/>
  <c r="I73" i="7"/>
  <c r="K14" i="3"/>
  <c r="J41" i="3"/>
  <c r="J74" i="3"/>
  <c r="L14" i="3"/>
  <c r="F40" i="7"/>
  <c r="F39" i="7" s="1"/>
  <c r="I41" i="7"/>
  <c r="I59" i="7"/>
  <c r="J34" i="3"/>
  <c r="J18" i="3"/>
  <c r="I8" i="7"/>
  <c r="G40" i="7"/>
  <c r="G39" i="7" s="1"/>
  <c r="H40" i="7"/>
  <c r="H39" i="7" s="1"/>
  <c r="J25" i="3" s="1"/>
  <c r="J24" i="3" s="1"/>
  <c r="H64" i="7"/>
  <c r="I64" i="7" s="1"/>
  <c r="H7" i="7"/>
  <c r="H72" i="7"/>
  <c r="I72" i="7" s="1"/>
  <c r="I28" i="7"/>
  <c r="I52" i="7"/>
  <c r="I7" i="7"/>
  <c r="I40" i="7" l="1"/>
  <c r="K25" i="3"/>
  <c r="L25" i="3"/>
  <c r="J73" i="3"/>
  <c r="J16" i="1" s="1"/>
  <c r="J33" i="3"/>
  <c r="J15" i="1" s="1"/>
  <c r="J23" i="3"/>
  <c r="I39" i="7"/>
  <c r="J32" i="3" l="1"/>
  <c r="J11" i="3"/>
  <c r="J10" i="3" l="1"/>
  <c r="L15" i="1" l="1"/>
  <c r="J14" i="1"/>
  <c r="J12" i="1"/>
  <c r="L14" i="1" l="1"/>
  <c r="L12" i="1"/>
  <c r="J11" i="1"/>
  <c r="L81" i="3"/>
  <c r="L75" i="3"/>
  <c r="L62" i="3"/>
  <c r="L53" i="3"/>
  <c r="L42" i="3"/>
  <c r="L39" i="3"/>
  <c r="L37" i="3"/>
  <c r="L35" i="3"/>
  <c r="H73" i="3"/>
  <c r="I16" i="3"/>
  <c r="I15" i="3"/>
  <c r="H16" i="3"/>
  <c r="H15" i="3" s="1"/>
  <c r="G35" i="3"/>
  <c r="K35" i="3" s="1"/>
  <c r="G37" i="3"/>
  <c r="K37" i="3" s="1"/>
  <c r="G39" i="3"/>
  <c r="K39" i="3" s="1"/>
  <c r="G42" i="3"/>
  <c r="K42" i="3" s="1"/>
  <c r="G46" i="3"/>
  <c r="K46" i="3" s="1"/>
  <c r="G53" i="3"/>
  <c r="K53" i="3" s="1"/>
  <c r="G62" i="3"/>
  <c r="K62" i="3" s="1"/>
  <c r="G70" i="3"/>
  <c r="G75" i="3"/>
  <c r="G81" i="3"/>
  <c r="K81" i="3" s="1"/>
  <c r="G83" i="3"/>
  <c r="G86" i="3"/>
  <c r="G24" i="3"/>
  <c r="G21" i="3"/>
  <c r="K21" i="3" s="1"/>
  <c r="G19" i="3"/>
  <c r="G16" i="3"/>
  <c r="G13" i="3"/>
  <c r="L23" i="3" l="1"/>
  <c r="L24" i="3"/>
  <c r="L41" i="3"/>
  <c r="L46" i="3"/>
  <c r="I73" i="3"/>
  <c r="L73" i="3" s="1"/>
  <c r="L74" i="3"/>
  <c r="G12" i="3"/>
  <c r="K13" i="3"/>
  <c r="G23" i="3"/>
  <c r="K23" i="3" s="1"/>
  <c r="K24" i="3"/>
  <c r="G15" i="3"/>
  <c r="K15" i="3" s="1"/>
  <c r="K16" i="3"/>
  <c r="G85" i="3"/>
  <c r="K85" i="3" s="1"/>
  <c r="K86" i="3"/>
  <c r="G69" i="3"/>
  <c r="K69" i="3" s="1"/>
  <c r="K70" i="3"/>
  <c r="L18" i="3"/>
  <c r="L19" i="3"/>
  <c r="G18" i="3"/>
  <c r="K18" i="3" s="1"/>
  <c r="K19" i="3"/>
  <c r="L12" i="3"/>
  <c r="L13" i="3"/>
  <c r="L34" i="3"/>
  <c r="L69" i="3"/>
  <c r="L70" i="3"/>
  <c r="J17" i="1"/>
  <c r="L11" i="1"/>
  <c r="I33" i="3"/>
  <c r="G74" i="3"/>
  <c r="K74" i="3" s="1"/>
  <c r="H11" i="3"/>
  <c r="H10" i="3" s="1"/>
  <c r="H33" i="3"/>
  <c r="H32" i="3" s="1"/>
  <c r="I11" i="3"/>
  <c r="G34" i="3"/>
  <c r="G41" i="3"/>
  <c r="K41" i="3" s="1"/>
  <c r="G33" i="3" l="1"/>
  <c r="K34" i="3"/>
  <c r="I10" i="3"/>
  <c r="L10" i="3" s="1"/>
  <c r="L11" i="3"/>
  <c r="I32" i="3"/>
  <c r="L32" i="3" s="1"/>
  <c r="L33" i="3"/>
  <c r="G11" i="3"/>
  <c r="K12" i="3"/>
  <c r="G73" i="3"/>
  <c r="G32" i="3" l="1"/>
  <c r="K32" i="3" s="1"/>
  <c r="G10" i="3"/>
  <c r="K11" i="3"/>
  <c r="G16" i="1"/>
  <c r="K73" i="3"/>
  <c r="G15" i="1"/>
  <c r="K33" i="3"/>
  <c r="K15" i="1" l="1"/>
  <c r="G14" i="1"/>
  <c r="K14" i="1" s="1"/>
  <c r="G12" i="1"/>
  <c r="K10" i="3"/>
  <c r="G11" i="1" l="1"/>
  <c r="K12" i="1"/>
  <c r="G17" i="1" l="1"/>
  <c r="K11" i="1"/>
</calcChain>
</file>

<file path=xl/sharedStrings.xml><?xml version="1.0" encoding="utf-8"?>
<sst xmlns="http://schemas.openxmlformats.org/spreadsheetml/2006/main" count="323" uniqueCount="179">
  <si>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</si>
  <si>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</si>
  <si>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</si>
  <si>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</si>
  <si>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</si>
  <si>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</si>
  <si>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</si>
  <si>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</si>
  <si>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</si>
  <si>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</si>
  <si>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</si>
  <si>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</si>
  <si>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</si>
  <si>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</si>
  <si>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</si>
  <si>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</si>
  <si>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</si>
  <si>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</si>
  <si>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</si>
  <si>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</si>
  <si>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</si>
  <si>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</si>
  <si>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</si>
  <si>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</si>
  <si>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</si>
  <si>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</si>
  <si>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</si>
  <si>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</si>
  <si>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</si>
  <si>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</si>
  <si>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</si>
  <si>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</si>
  <si>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</si>
  <si>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5=4/3*100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</si>
  <si>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</si>
  <si>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</si>
  <si>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</si>
  <si>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IZVORNI PLAN ILI REBALANS 2023.*</t>
  </si>
  <si>
    <t xml:space="preserve">IZVJEŠTAJ O IZVRŠENJU FINANCIJSKOG PLANA IZVANPRORAČUNSKOG KORISNIKA JEDINICE LOKALNE I PODRUČNE (REGIONALNE) SAMOUPRAVE ZA PRVO POLUGODIŠTE 2023. 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</si>
  <si>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</si>
  <si>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</si>
  <si>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</si>
  <si>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</si>
  <si>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</si>
  <si>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</si>
  <si>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</si>
  <si>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</si>
  <si>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</si>
  <si>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</si>
  <si>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</si>
  <si>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</si>
  <si>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</si>
  <si>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</si>
  <si>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</si>
  <si>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</si>
  <si>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</si>
  <si>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>IZVJEŠTAJ PO PROGRAMSKOJ KLASIFIKACIJI</t>
  </si>
  <si>
    <t>RAČUN FINANCIRANJA</t>
  </si>
  <si>
    <t xml:space="preserve">IZVRŠENJE 
1.-6.2023. 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</si>
  <si>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</si>
  <si>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</si>
  <si>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Pomoći proračunskim korisnicima iz proračuna koji im nije nadležan</t>
  </si>
  <si>
    <t>Tekuće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</si>
  <si>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</si>
  <si>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</si>
  <si>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</si>
  <si>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prodaje proizvoda i robe te pruženih usluga i prihodi od donacija</t>
  </si>
  <si>
    <t>Prihodi od pruženih usluga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</si>
  <si>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</si>
  <si>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</si>
  <si>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</si>
  <si>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</si>
  <si>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</si>
  <si>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nabavu nefinancijske imovine</t>
  </si>
  <si>
    <t>Dodatna ulaganja na građevinskim objektima</t>
  </si>
  <si>
    <t>Ulaganja u računalne programe</t>
  </si>
  <si>
    <t>Nematerijalna proizvedena imovina</t>
  </si>
  <si>
    <t>Knjige</t>
  </si>
  <si>
    <t>Knjige, umjetnička djela i ostale izložbene vrijednosti</t>
  </si>
  <si>
    <t>Uređaji, strojevi i oprema za ostale namjene</t>
  </si>
  <si>
    <t>Sportska i glazbena oprema</t>
  </si>
  <si>
    <t>Oprema za održavanje i zaštitu</t>
  </si>
  <si>
    <t>Komunikacijska oprema</t>
  </si>
  <si>
    <t>Uredska oprema i namještaj</t>
  </si>
  <si>
    <t>Postrojenja i oprema</t>
  </si>
  <si>
    <t>Rashodi za nabavu proizvedene dugotrajne imovine</t>
  </si>
  <si>
    <t>Zatezne kamate</t>
  </si>
  <si>
    <t>Bankarske usluge i usluge platnog prometa</t>
  </si>
  <si>
    <t>Ostali financijski rashodi</t>
  </si>
  <si>
    <t>Financijski rashodi</t>
  </si>
  <si>
    <t>Ostali nespomenuti rashodi poslovanja</t>
  </si>
  <si>
    <t>Troškovi sudskih postupaka</t>
  </si>
  <si>
    <t>Pristojbe i naknade</t>
  </si>
  <si>
    <t>Članarine i norme</t>
  </si>
  <si>
    <t>Reprezentacija</t>
  </si>
  <si>
    <t>Premije osiguranja</t>
  </si>
  <si>
    <t>Ostale usluge</t>
  </si>
  <si>
    <t>Računalne usluge</t>
  </si>
  <si>
    <t>Intelektualne i osobne usluge</t>
  </si>
  <si>
    <t>Zdravstvene i veterinarske usluge</t>
  </si>
  <si>
    <t>Komunalne usluge</t>
  </si>
  <si>
    <t>Usluge promidžbe i informiranja</t>
  </si>
  <si>
    <t>Usluge tekućeg i investicijskog održavanja</t>
  </si>
  <si>
    <t>Usluge telefona, pošte i prijevoza</t>
  </si>
  <si>
    <t>Rashodi za usluge</t>
  </si>
  <si>
    <t>Službena, radna i zaštitna odjeća i obuća</t>
  </si>
  <si>
    <t>Sitni inventar i auto gume</t>
  </si>
  <si>
    <t>Materijal i dijelovi za tekuće i investicijsko održavanje</t>
  </si>
  <si>
    <t>Energija</t>
  </si>
  <si>
    <t>Materijal i sirovine</t>
  </si>
  <si>
    <t>Uredski materijal i ostali materijalni rashodi</t>
  </si>
  <si>
    <t>Rashodi za materijal i energiju</t>
  </si>
  <si>
    <t>Stručno usavršavanje zaposlenika</t>
  </si>
  <si>
    <t>Naknade za prijevoz, za rad na terenu i odvojeni život</t>
  </si>
  <si>
    <t>Doprinosi za obvezno zdravstveno osiguranje</t>
  </si>
  <si>
    <t>Doprinosi na plaće</t>
  </si>
  <si>
    <t>Ostali rashodi za zaposlene</t>
  </si>
  <si>
    <t>Osnovnoškolsko do nivoa minimalnog standarda</t>
  </si>
  <si>
    <t xml:space="preserve">Izvor </t>
  </si>
  <si>
    <t>4.3.</t>
  </si>
  <si>
    <t>OSTALI PRIHODI ZA POS.NAMJENE-DECENTRALIZIRANA SREDSTVA</t>
  </si>
  <si>
    <t>3211</t>
  </si>
  <si>
    <t>3213</t>
  </si>
  <si>
    <t>3221</t>
  </si>
  <si>
    <t>3223</t>
  </si>
  <si>
    <t>3224</t>
  </si>
  <si>
    <t>3231</t>
  </si>
  <si>
    <t>3232</t>
  </si>
  <si>
    <t>3234</t>
  </si>
  <si>
    <t>3236</t>
  </si>
  <si>
    <t>3237</t>
  </si>
  <si>
    <t>3238</t>
  </si>
  <si>
    <t>3239</t>
  </si>
  <si>
    <t>3292</t>
  </si>
  <si>
    <t>3293</t>
  </si>
  <si>
    <t>3294</t>
  </si>
  <si>
    <t>3431</t>
  </si>
  <si>
    <t>4221</t>
  </si>
  <si>
    <t>4241</t>
  </si>
  <si>
    <t>4511</t>
  </si>
  <si>
    <t>5.4.</t>
  </si>
  <si>
    <t>POMOĆI ZA PRORAČUNSKE KORISNIKE-MINISTARSTVO</t>
  </si>
  <si>
    <t>3111</t>
  </si>
  <si>
    <t>3121</t>
  </si>
  <si>
    <t>3132</t>
  </si>
  <si>
    <t>3212</t>
  </si>
  <si>
    <t>3241</t>
  </si>
  <si>
    <t>Naknade troškova osobama izvan radnog odnosa</t>
  </si>
  <si>
    <t>Program</t>
  </si>
  <si>
    <t>1001</t>
  </si>
  <si>
    <t>OSNOVNO ŠKOLSTVO IZNAD NIVOA MINIMALNOG STANDARDA</t>
  </si>
  <si>
    <t>Aktivnost</t>
  </si>
  <si>
    <t>A100001</t>
  </si>
  <si>
    <t>OSNOVNOŠKOLSKO OBRAZOVANJE IZNAD MINIMALNIH STANDARDA</t>
  </si>
  <si>
    <t>1.1.</t>
  </si>
  <si>
    <t>OPĆI PRIHODI I PRIMICI (Produženi Boravak)</t>
  </si>
  <si>
    <t>OPĆI PRIHODI I PRIMICI (Dodatak na plaću za pomočnike u nastavi)</t>
  </si>
  <si>
    <t>3.2.</t>
  </si>
  <si>
    <t>VLASTITI PRIHODI PRORAČUNSKIH KORISNIKA</t>
  </si>
  <si>
    <t>3222</t>
  </si>
  <si>
    <t>6.4.</t>
  </si>
  <si>
    <t>DONACIJE ZA PRORAČUNSKE KORISNIKE</t>
  </si>
  <si>
    <t>POMOĆI ZA PRORAČUNSKE KORISNIKE</t>
  </si>
  <si>
    <t>5.5.</t>
  </si>
  <si>
    <t>EU POMOĆI ZA PRORAČUNSKE KORISNIKA</t>
  </si>
  <si>
    <t>Tekući projekt</t>
  </si>
  <si>
    <t>T100001</t>
  </si>
  <si>
    <t>S OSMJEHOM U ŠKOLU - POMOĆNICI U NASTAVI</t>
  </si>
  <si>
    <t>5.1.</t>
  </si>
  <si>
    <t>POMOĆI EU</t>
  </si>
  <si>
    <t>5.2.</t>
  </si>
  <si>
    <t>OSTALE POMOĆI</t>
  </si>
  <si>
    <t>T100002</t>
  </si>
  <si>
    <t>PROJEKT "ŠKOLSKA SHEMA"</t>
  </si>
  <si>
    <t>PROJEKT Marendajmo zajedno 2022/2023</t>
  </si>
  <si>
    <t>Besplatna marenda financirana od ministarstva</t>
  </si>
  <si>
    <t>IZVJEŠTAJ O RASHODIMA PREMA FUNKCIJSKOJ KLASIFIKACIJI</t>
  </si>
  <si>
    <t>Osnovno obrazovanje</t>
  </si>
  <si>
    <t>0912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</si>
</sst>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0" fillId="3" borderId="0" xfId="0" applyFill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0" borderId="0" xfId="0" applyFont="1"/>
    <xf numFmtId="0" fontId="21" fillId="0" borderId="0" xfId="0" applyFont="1" applyAlignment="1">
      <alignment horizont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4" fontId="0" fillId="0" borderId="0" xfId="0" applyNumberFormat="1"/>
    <xf numFmtId="4" fontId="20" fillId="4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/>
    </xf>
    <xf numFmtId="0" fontId="0" fillId="0" borderId="0" xfId="0" applyFont="1"/>
    <xf numFmtId="0" fontId="0" fillId="0" borderId="3" xfId="0" applyBorder="1" applyAlignment="1">
      <alignment wrapText="1"/>
    </xf>
    <xf numFmtId="4" fontId="0" fillId="0" borderId="3" xfId="0" applyNumberFormat="1" applyBorder="1"/>
    <xf numFmtId="0" fontId="1" fillId="0" borderId="3" xfId="0" applyFont="1" applyBorder="1" applyAlignment="1">
      <alignment wrapText="1"/>
    </xf>
    <xf numFmtId="4" fontId="1" fillId="0" borderId="3" xfId="0" applyNumberFormat="1" applyFont="1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/>
    <xf numFmtId="4" fontId="0" fillId="0" borderId="3" xfId="0" applyNumberFormat="1" applyFont="1" applyBorder="1"/>
    <xf numFmtId="0" fontId="0" fillId="3" borderId="3" xfId="0" applyFill="1" applyBorder="1"/>
    <xf numFmtId="0" fontId="0" fillId="5" borderId="3" xfId="0" applyFill="1" applyBorder="1"/>
    <xf numFmtId="0" fontId="22" fillId="5" borderId="3" xfId="0" applyFont="1" applyFill="1" applyBorder="1" applyAlignment="1">
      <alignment wrapText="1"/>
    </xf>
    <xf numFmtId="0" fontId="22" fillId="0" borderId="3" xfId="0" applyFont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3" xfId="0" applyFill="1" applyBorder="1" applyAlignment="1">
      <alignment horizontal="left"/>
    </xf>
    <xf numFmtId="0" fontId="22" fillId="3" borderId="3" xfId="0" applyFont="1" applyFill="1" applyBorder="1" applyAlignment="1">
      <alignment wrapText="1"/>
    </xf>
    <xf numFmtId="4" fontId="0" fillId="3" borderId="3" xfId="0" applyNumberFormat="1" applyFill="1" applyBorder="1"/>
    <xf numFmtId="4" fontId="0" fillId="5" borderId="3" xfId="0" applyNumberFormat="1" applyFill="1" applyBorder="1"/>
    <xf numFmtId="0" fontId="0" fillId="6" borderId="3" xfId="0" applyFill="1" applyBorder="1"/>
    <xf numFmtId="0" fontId="0" fillId="6" borderId="3" xfId="0" applyFill="1" applyBorder="1" applyAlignment="1">
      <alignment horizontal="left"/>
    </xf>
    <xf numFmtId="0" fontId="22" fillId="6" borderId="3" xfId="0" applyFont="1" applyFill="1" applyBorder="1" applyAlignment="1">
      <alignment wrapText="1"/>
    </xf>
    <xf numFmtId="4" fontId="0" fillId="6" borderId="3" xfId="0" applyNumberFormat="1" applyFill="1" applyBorder="1"/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22" fillId="0" borderId="3" xfId="0" applyFont="1" applyFill="1" applyBorder="1" applyAlignment="1">
      <alignment wrapText="1"/>
    </xf>
    <xf numFmtId="4" fontId="0" fillId="0" borderId="3" xfId="0" applyNumberFormat="1" applyFill="1" applyBorder="1"/>
    <xf numFmtId="0" fontId="0" fillId="0" borderId="0" xfId="0" applyFill="1"/>
    <xf numFmtId="10" fontId="0" fillId="0" borderId="3" xfId="0" applyNumberFormat="1" applyBorder="1"/>
    <xf numFmtId="10" fontId="0" fillId="3" borderId="3" xfId="0" applyNumberFormat="1" applyFill="1" applyBorder="1"/>
    <xf numFmtId="10" fontId="0" fillId="5" borderId="3" xfId="0" applyNumberFormat="1" applyFill="1" applyBorder="1"/>
    <xf numFmtId="0" fontId="1" fillId="6" borderId="3" xfId="0" applyFont="1" applyFill="1" applyBorder="1"/>
    <xf numFmtId="0" fontId="1" fillId="6" borderId="3" xfId="0" applyFont="1" applyFill="1" applyBorder="1" applyAlignment="1">
      <alignment horizontal="left"/>
    </xf>
    <xf numFmtId="0" fontId="13" fillId="6" borderId="3" xfId="0" applyFont="1" applyFill="1" applyBorder="1" applyAlignment="1">
      <alignment wrapText="1"/>
    </xf>
    <xf numFmtId="10" fontId="0" fillId="6" borderId="3" xfId="0" applyNumberFormat="1" applyFill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5" xfId="0" applyNumberFormat="1" applyFont="1" applyFill="1" applyBorder="1" applyAlignment="1" applyProtection="1">
      <alignment horizontal="left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21" fillId="0" borderId="0" xfId="0" applyFont="1" applyAlignment="1">
      <alignment horizontal="center"/>
    </xf>
    <xf numFmtId="10" fontId="0" fillId="0" borderId="3" xfId="0" applyNumberFormat="1" applyFill="1" applyBorder="1"/>
    <xf numFmtId="49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2" xfId="0" applyNumberFormat="1" applyFont="1" applyFill="1" applyBorder="1" applyAlignment="1" applyProtection="1">
      <alignment horizontal="center" vertical="center" wrapText="1"/>
    </xf>
    <xf numFmtId="49" fontId="23" fillId="0" borderId="4" xfId="0" applyNumberFormat="1" applyFont="1" applyFill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6"/>
  <sheetViews>
    <sheetView tabSelected="1" topLeftCell="A4" workbookViewId="0">
      <selection activeCell="I11" sqref="I11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s="37" customFormat="1" ht="42" customHeight="1" x14ac:dyDescent="0.25">
      <c r="B1" s="104" t="s">
        <v>38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8" customHeight="1" x14ac:dyDescent="0.25"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2:12" ht="18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ht="15.75" customHeight="1" x14ac:dyDescent="0.25">
      <c r="B4" s="105" t="s">
        <v>11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36" customHeight="1" x14ac:dyDescent="0.25">
      <c r="B5" s="117"/>
      <c r="C5" s="117"/>
      <c r="D5" s="117"/>
      <c r="E5" s="45"/>
      <c r="F5" s="45"/>
      <c r="G5" s="45"/>
      <c r="H5" s="45"/>
      <c r="I5" s="45"/>
      <c r="J5" s="47"/>
      <c r="K5" s="47"/>
      <c r="L5" s="46"/>
    </row>
    <row r="6" spans="2:12" ht="18" customHeight="1" x14ac:dyDescent="0.25">
      <c r="B6" s="105" t="s">
        <v>46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customHeight="1" x14ac:dyDescent="0.25">
      <c r="B7" s="48"/>
      <c r="C7" s="49"/>
      <c r="D7" s="49"/>
      <c r="E7" s="49"/>
      <c r="F7" s="49"/>
      <c r="G7" s="49"/>
      <c r="H7" s="49"/>
      <c r="I7" s="49"/>
      <c r="J7" s="49"/>
      <c r="K7" s="49"/>
      <c r="L7" s="46"/>
    </row>
    <row r="8" spans="2:12" x14ac:dyDescent="0.25">
      <c r="B8" s="116" t="s">
        <v>48</v>
      </c>
      <c r="C8" s="116"/>
      <c r="D8" s="116"/>
      <c r="E8" s="116"/>
      <c r="F8" s="116"/>
      <c r="G8" s="50"/>
      <c r="H8" s="50"/>
      <c r="I8" s="50"/>
      <c r="J8" s="50"/>
      <c r="K8" s="51"/>
      <c r="L8" s="46"/>
    </row>
    <row r="9" spans="2:12" ht="25.5" x14ac:dyDescent="0.25">
      <c r="B9" s="108" t="s">
        <v>6</v>
      </c>
      <c r="C9" s="109"/>
      <c r="D9" s="109"/>
      <c r="E9" s="109"/>
      <c r="F9" s="110"/>
      <c r="G9" s="27" t="s">
        <v>49</v>
      </c>
      <c r="H9" s="1" t="s">
        <v>37</v>
      </c>
      <c r="I9" s="1" t="s">
        <v>35</v>
      </c>
      <c r="J9" s="27" t="s">
        <v>50</v>
      </c>
      <c r="K9" s="1" t="s">
        <v>16</v>
      </c>
      <c r="L9" s="1" t="s">
        <v>36</v>
      </c>
    </row>
    <row r="10" spans="2:12" s="30" customFormat="1" ht="11.25" x14ac:dyDescent="0.2">
      <c r="B10" s="111">
        <v>1</v>
      </c>
      <c r="C10" s="111"/>
      <c r="D10" s="111"/>
      <c r="E10" s="111"/>
      <c r="F10" s="112"/>
      <c r="G10" s="29">
        <v>2</v>
      </c>
      <c r="H10" s="28">
        <v>3</v>
      </c>
      <c r="I10" s="28">
        <v>4</v>
      </c>
      <c r="J10" s="28">
        <v>5</v>
      </c>
      <c r="K10" s="28" t="s">
        <v>18</v>
      </c>
      <c r="L10" s="28" t="s">
        <v>19</v>
      </c>
    </row>
    <row r="11" spans="2:12" x14ac:dyDescent="0.25">
      <c r="B11" s="113" t="s">
        <v>0</v>
      </c>
      <c r="C11" s="114"/>
      <c r="D11" s="114"/>
      <c r="E11" s="114"/>
      <c r="F11" s="115"/>
      <c r="G11" s="97">
        <f>SUM(G12:G13)</f>
        <v>727142.13</v>
      </c>
      <c r="H11" s="97">
        <f t="shared" ref="H11:J11" si="0">SUM(H12:H13)</f>
        <v>1257434.7615402481</v>
      </c>
      <c r="I11" s="97">
        <f t="shared" si="0"/>
        <v>1257434.7615402481</v>
      </c>
      <c r="J11" s="97">
        <f t="shared" si="0"/>
        <v>822356.14000000013</v>
      </c>
      <c r="K11" s="91">
        <f>J11/G11</f>
        <v>1.1309427773081999</v>
      </c>
      <c r="L11" s="91">
        <f>J11/I11</f>
        <v>0.65399507406068957</v>
      </c>
    </row>
    <row r="12" spans="2:12" x14ac:dyDescent="0.25">
      <c r="B12" s="120" t="s">
        <v>39</v>
      </c>
      <c r="C12" s="121"/>
      <c r="D12" s="121"/>
      <c r="E12" s="121"/>
      <c r="F12" s="122"/>
      <c r="G12" s="98">
        <f>' Račun prihoda i rashoda'!G10</f>
        <v>727142.13</v>
      </c>
      <c r="H12" s="98">
        <v>1257434.7615402481</v>
      </c>
      <c r="I12" s="98">
        <v>1257434.7615402481</v>
      </c>
      <c r="J12" s="98">
        <f>' Račun prihoda i rashoda'!J10</f>
        <v>822356.14000000013</v>
      </c>
      <c r="K12" s="90">
        <f>J12/G12</f>
        <v>1.1309427773081999</v>
      </c>
      <c r="L12" s="90">
        <f>J12/I12</f>
        <v>0.65399507406068957</v>
      </c>
    </row>
    <row r="13" spans="2:12" x14ac:dyDescent="0.25">
      <c r="B13" s="131" t="s">
        <v>40</v>
      </c>
      <c r="C13" s="122"/>
      <c r="D13" s="122"/>
      <c r="E13" s="122"/>
      <c r="F13" s="122"/>
      <c r="G13" s="98"/>
      <c r="H13" s="98"/>
      <c r="I13" s="98"/>
      <c r="J13" s="98"/>
      <c r="K13" s="21"/>
      <c r="L13" s="21"/>
    </row>
    <row r="14" spans="2:12" x14ac:dyDescent="0.25">
      <c r="B14" s="23" t="s">
        <v>1</v>
      </c>
      <c r="C14" s="36"/>
      <c r="D14" s="36"/>
      <c r="E14" s="36"/>
      <c r="F14" s="36"/>
      <c r="G14" s="97">
        <f>SUM(G15:G16)</f>
        <v>752046.75426372013</v>
      </c>
      <c r="H14" s="97">
        <f t="shared" ref="H14:J14" si="1">SUM(H15:H16)</f>
        <v>1257434.7615402483</v>
      </c>
      <c r="I14" s="97">
        <f t="shared" si="1"/>
        <v>1257434.7615402483</v>
      </c>
      <c r="J14" s="97">
        <f t="shared" si="1"/>
        <v>821355.66000000027</v>
      </c>
      <c r="K14" s="91">
        <f>J14/G14</f>
        <v>1.0921603681464405</v>
      </c>
      <c r="L14" s="91">
        <f>J14/I14</f>
        <v>0.65319942244471674</v>
      </c>
    </row>
    <row r="15" spans="2:12" x14ac:dyDescent="0.25">
      <c r="B15" s="130" t="s">
        <v>41</v>
      </c>
      <c r="C15" s="121"/>
      <c r="D15" s="121"/>
      <c r="E15" s="121"/>
      <c r="F15" s="121"/>
      <c r="G15" s="98">
        <f>' Račun prihoda i rashoda'!G33</f>
        <v>730827.69526843179</v>
      </c>
      <c r="H15" s="98">
        <v>1257434.7615402483</v>
      </c>
      <c r="I15" s="98">
        <v>1257434.7615402483</v>
      </c>
      <c r="J15" s="98">
        <f>' Račun prihoda i rashoda'!J33</f>
        <v>806678.74000000022</v>
      </c>
      <c r="K15" s="90">
        <f>J15/G15</f>
        <v>1.1037878630252353</v>
      </c>
      <c r="L15" s="90">
        <f>J15/I15</f>
        <v>0.64152730994321239</v>
      </c>
    </row>
    <row r="16" spans="2:12" x14ac:dyDescent="0.25">
      <c r="B16" s="123" t="s">
        <v>42</v>
      </c>
      <c r="C16" s="122"/>
      <c r="D16" s="122"/>
      <c r="E16" s="122"/>
      <c r="F16" s="122"/>
      <c r="G16" s="99">
        <f>' Račun prihoda i rashoda'!G73</f>
        <v>21219.058995288338</v>
      </c>
      <c r="H16" s="99"/>
      <c r="I16" s="99"/>
      <c r="J16" s="99">
        <f>' Račun prihoda i rashoda'!J73</f>
        <v>14676.919999999998</v>
      </c>
      <c r="K16" s="22"/>
      <c r="L16" s="22"/>
    </row>
    <row r="17" spans="1:48" x14ac:dyDescent="0.25">
      <c r="B17" s="127" t="s">
        <v>51</v>
      </c>
      <c r="C17" s="114"/>
      <c r="D17" s="114"/>
      <c r="E17" s="114"/>
      <c r="F17" s="114"/>
      <c r="G17" s="97">
        <f>G11-G14</f>
        <v>-24904.624263720121</v>
      </c>
      <c r="H17" s="97">
        <f>H11-H14</f>
        <v>0</v>
      </c>
      <c r="I17" s="97">
        <f>I11-I14</f>
        <v>0</v>
      </c>
      <c r="J17" s="97">
        <f>J11-J14</f>
        <v>1000.479999999865</v>
      </c>
      <c r="K17" s="19"/>
      <c r="L17" s="19"/>
    </row>
    <row r="18" spans="1:48" ht="18" x14ac:dyDescent="0.25">
      <c r="B18" s="45"/>
      <c r="C18" s="52"/>
      <c r="D18" s="52"/>
      <c r="E18" s="52"/>
      <c r="F18" s="52"/>
      <c r="G18" s="52"/>
      <c r="H18" s="52"/>
      <c r="I18" s="53"/>
      <c r="J18" s="53"/>
      <c r="K18" s="53"/>
      <c r="L18" s="53"/>
    </row>
    <row r="19" spans="1:48" ht="18" customHeight="1" x14ac:dyDescent="0.25">
      <c r="B19" s="116" t="s">
        <v>52</v>
      </c>
      <c r="C19" s="116"/>
      <c r="D19" s="116"/>
      <c r="E19" s="116"/>
      <c r="F19" s="116"/>
      <c r="G19" s="52"/>
      <c r="H19" s="52"/>
      <c r="I19" s="53"/>
      <c r="J19" s="53"/>
      <c r="K19" s="53"/>
      <c r="L19" s="53"/>
    </row>
    <row r="20" spans="1:48" ht="25.5" x14ac:dyDescent="0.25">
      <c r="B20" s="108" t="s">
        <v>6</v>
      </c>
      <c r="C20" s="109"/>
      <c r="D20" s="109"/>
      <c r="E20" s="109"/>
      <c r="F20" s="110"/>
      <c r="G20" s="27" t="s">
        <v>49</v>
      </c>
      <c r="H20" s="1" t="s">
        <v>37</v>
      </c>
      <c r="I20" s="1" t="s">
        <v>35</v>
      </c>
      <c r="J20" s="27" t="s">
        <v>50</v>
      </c>
      <c r="K20" s="1" t="s">
        <v>16</v>
      </c>
      <c r="L20" s="1" t="s">
        <v>36</v>
      </c>
    </row>
    <row r="21" spans="1:48" s="30" customFormat="1" x14ac:dyDescent="0.25">
      <c r="B21" s="111">
        <v>1</v>
      </c>
      <c r="C21" s="111"/>
      <c r="D21" s="111"/>
      <c r="E21" s="111"/>
      <c r="F21" s="112"/>
      <c r="G21" s="29">
        <v>2</v>
      </c>
      <c r="H21" s="28">
        <v>3</v>
      </c>
      <c r="I21" s="28">
        <v>4</v>
      </c>
      <c r="J21" s="28">
        <v>5</v>
      </c>
      <c r="K21" s="28" t="s">
        <v>18</v>
      </c>
      <c r="L21" s="28" t="s">
        <v>19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ht="15.75" customHeight="1" x14ac:dyDescent="0.25">
      <c r="B22" s="120" t="s">
        <v>43</v>
      </c>
      <c r="C22" s="128"/>
      <c r="D22" s="128"/>
      <c r="E22" s="128"/>
      <c r="F22" s="129"/>
      <c r="G22" s="18"/>
      <c r="H22" s="18"/>
      <c r="I22" s="18"/>
      <c r="J22" s="18"/>
      <c r="K22" s="18"/>
      <c r="L22" s="18"/>
    </row>
    <row r="23" spans="1:48" x14ac:dyDescent="0.25">
      <c r="B23" s="120" t="s">
        <v>44</v>
      </c>
      <c r="C23" s="121"/>
      <c r="D23" s="121"/>
      <c r="E23" s="121"/>
      <c r="F23" s="121"/>
      <c r="G23" s="18"/>
      <c r="H23" s="18"/>
      <c r="I23" s="18"/>
      <c r="J23" s="18"/>
      <c r="K23" s="18"/>
      <c r="L23" s="18"/>
    </row>
    <row r="24" spans="1:48" s="34" customFormat="1" ht="15" customHeight="1" x14ac:dyDescent="0.25">
      <c r="A24"/>
      <c r="B24" s="124" t="s">
        <v>45</v>
      </c>
      <c r="C24" s="125"/>
      <c r="D24" s="125"/>
      <c r="E24" s="125"/>
      <c r="F24" s="126"/>
      <c r="G24" s="20"/>
      <c r="H24" s="20"/>
      <c r="I24" s="20"/>
      <c r="J24" s="20"/>
      <c r="K24" s="20"/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34" customFormat="1" ht="15" customHeight="1" x14ac:dyDescent="0.25">
      <c r="A25"/>
      <c r="B25" s="124" t="s">
        <v>47</v>
      </c>
      <c r="C25" s="125"/>
      <c r="D25" s="125"/>
      <c r="E25" s="125"/>
      <c r="F25" s="126"/>
      <c r="G25" s="20"/>
      <c r="H25" s="20"/>
      <c r="I25" s="20"/>
      <c r="J25" s="20"/>
      <c r="K25" s="20"/>
      <c r="L25" s="2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x14ac:dyDescent="0.25">
      <c r="B26" s="127" t="s">
        <v>53</v>
      </c>
      <c r="C26" s="114"/>
      <c r="D26" s="114"/>
      <c r="E26" s="114"/>
      <c r="F26" s="114"/>
      <c r="G26" s="20"/>
      <c r="H26" s="20"/>
      <c r="I26" s="20"/>
      <c r="J26" s="20"/>
      <c r="K26" s="20"/>
      <c r="L26" s="20"/>
    </row>
    <row r="27" spans="1:48" ht="15.75" x14ac:dyDescent="0.25">
      <c r="B27" s="14"/>
      <c r="C27" s="15"/>
      <c r="D27" s="15"/>
      <c r="E27" s="15"/>
      <c r="F27" s="15"/>
      <c r="G27" s="16"/>
      <c r="H27" s="16"/>
      <c r="I27" s="16"/>
      <c r="J27" s="16"/>
      <c r="K27" s="16"/>
    </row>
    <row r="28" spans="1:48" ht="15.75" x14ac:dyDescent="0.25">
      <c r="B28" s="118" t="s">
        <v>59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  <row r="29" spans="1:48" ht="15.75" x14ac:dyDescent="0.25">
      <c r="B29" s="14"/>
      <c r="C29" s="15"/>
      <c r="D29" s="15"/>
      <c r="E29" s="15"/>
      <c r="F29" s="15"/>
      <c r="G29" s="16"/>
      <c r="H29" s="16"/>
      <c r="I29" s="16"/>
      <c r="J29" s="16"/>
      <c r="K29" s="16"/>
    </row>
    <row r="30" spans="1:48" ht="15" customHeight="1" x14ac:dyDescent="0.25">
      <c r="B30" s="107" t="s">
        <v>34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48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48" ht="15" customHeight="1" x14ac:dyDescent="0.25">
      <c r="B32" s="107" t="s">
        <v>54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</row>
    <row r="33" spans="2:12" ht="36.75" customHeight="1" x14ac:dyDescent="0.25"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</row>
    <row r="34" spans="2:12" x14ac:dyDescent="0.25">
      <c r="B34" s="106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2:12" ht="15" customHeight="1" x14ac:dyDescent="0.25">
      <c r="B35" s="119" t="s">
        <v>60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2:12" x14ac:dyDescent="0.25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</sheetData>
  <mergeCells count="27">
    <mergeCell ref="B35:L36"/>
    <mergeCell ref="B12:F12"/>
    <mergeCell ref="B16:F16"/>
    <mergeCell ref="B25:F25"/>
    <mergeCell ref="B26:F26"/>
    <mergeCell ref="B23:F23"/>
    <mergeCell ref="B22:F22"/>
    <mergeCell ref="B15:F15"/>
    <mergeCell ref="B24:F24"/>
    <mergeCell ref="B17:F17"/>
    <mergeCell ref="B21:F21"/>
    <mergeCell ref="B19:F19"/>
    <mergeCell ref="B20:F20"/>
    <mergeCell ref="B13:F13"/>
    <mergeCell ref="B1:L1"/>
    <mergeCell ref="B4:L4"/>
    <mergeCell ref="B6:L6"/>
    <mergeCell ref="B34:F34"/>
    <mergeCell ref="G34:K34"/>
    <mergeCell ref="B30:L30"/>
    <mergeCell ref="B32:L33"/>
    <mergeCell ref="B9:F9"/>
    <mergeCell ref="B10:F10"/>
    <mergeCell ref="B11:F11"/>
    <mergeCell ref="B8:F8"/>
    <mergeCell ref="B5:D5"/>
    <mergeCell ref="B28:L28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88"/>
  <sheetViews>
    <sheetView workbookViewId="0">
      <selection activeCell="O23" sqref="O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1.855468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17"/>
      <c r="F1" s="2"/>
      <c r="G1" s="2"/>
      <c r="H1" s="2"/>
      <c r="I1" s="2"/>
      <c r="J1" s="2"/>
      <c r="K1" s="2"/>
    </row>
    <row r="2" spans="2:12" ht="15.75" customHeight="1" x14ac:dyDescent="0.25">
      <c r="B2" s="138" t="s">
        <v>11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8" x14ac:dyDescent="0.25">
      <c r="B3" s="2"/>
      <c r="C3" s="2"/>
      <c r="D3" s="2"/>
      <c r="E3" s="17"/>
      <c r="F3" s="2"/>
      <c r="G3" s="2"/>
      <c r="H3" s="2"/>
      <c r="I3" s="2"/>
      <c r="J3" s="3"/>
      <c r="K3" s="3"/>
    </row>
    <row r="4" spans="2:12" ht="18" customHeight="1" x14ac:dyDescent="0.25">
      <c r="B4" s="138" t="s">
        <v>55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2:12" ht="18" x14ac:dyDescent="0.25">
      <c r="B5" s="2"/>
      <c r="C5" s="2"/>
      <c r="D5" s="2"/>
      <c r="E5" s="17"/>
      <c r="F5" s="2"/>
      <c r="G5" s="2"/>
      <c r="H5" s="2"/>
      <c r="I5" s="2"/>
      <c r="J5" s="3"/>
      <c r="K5" s="3"/>
    </row>
    <row r="6" spans="2:12" ht="15.75" customHeight="1" x14ac:dyDescent="0.25">
      <c r="B6" s="138" t="s">
        <v>17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2:12" ht="18" x14ac:dyDescent="0.25">
      <c r="B7" s="2"/>
      <c r="C7" s="2"/>
      <c r="D7" s="2"/>
      <c r="E7" s="17"/>
      <c r="F7" s="2"/>
      <c r="G7" s="2"/>
      <c r="H7" s="2"/>
      <c r="I7" s="2"/>
      <c r="J7" s="3"/>
      <c r="K7" s="3"/>
    </row>
    <row r="8" spans="2:12" ht="25.5" x14ac:dyDescent="0.25">
      <c r="B8" s="132" t="s">
        <v>6</v>
      </c>
      <c r="C8" s="133"/>
      <c r="D8" s="133"/>
      <c r="E8" s="133"/>
      <c r="F8" s="134"/>
      <c r="G8" s="39" t="s">
        <v>49</v>
      </c>
      <c r="H8" s="39" t="s">
        <v>37</v>
      </c>
      <c r="I8" s="39" t="s">
        <v>35</v>
      </c>
      <c r="J8" s="39" t="s">
        <v>50</v>
      </c>
      <c r="K8" s="39" t="s">
        <v>16</v>
      </c>
      <c r="L8" s="39" t="s">
        <v>36</v>
      </c>
    </row>
    <row r="9" spans="2:12" s="30" customFormat="1" ht="11.25" x14ac:dyDescent="0.2">
      <c r="B9" s="135">
        <v>1</v>
      </c>
      <c r="C9" s="136"/>
      <c r="D9" s="136"/>
      <c r="E9" s="136"/>
      <c r="F9" s="137"/>
      <c r="G9" s="40">
        <v>2</v>
      </c>
      <c r="H9" s="40">
        <v>3</v>
      </c>
      <c r="I9" s="40">
        <v>4</v>
      </c>
      <c r="J9" s="40">
        <v>5</v>
      </c>
      <c r="K9" s="40" t="s">
        <v>18</v>
      </c>
      <c r="L9" s="40" t="s">
        <v>19</v>
      </c>
    </row>
    <row r="10" spans="2:12" x14ac:dyDescent="0.25">
      <c r="B10" s="6"/>
      <c r="C10" s="6"/>
      <c r="D10" s="6"/>
      <c r="E10" s="6"/>
      <c r="F10" s="6" t="s">
        <v>20</v>
      </c>
      <c r="G10" s="57">
        <f>G11</f>
        <v>727142.13</v>
      </c>
      <c r="H10" s="57">
        <f>H11</f>
        <v>1257634</v>
      </c>
      <c r="I10" s="57">
        <f>I11</f>
        <v>1284134</v>
      </c>
      <c r="J10" s="57">
        <f>J11</f>
        <v>822356.14000000013</v>
      </c>
      <c r="K10" s="90">
        <f>J10/G10</f>
        <v>1.1309427773081999</v>
      </c>
      <c r="L10" s="90">
        <f>J10/I10</f>
        <v>0.64039745073333476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56">
        <f>G12+G15+G18+G23</f>
        <v>727142.13</v>
      </c>
      <c r="H11" s="56">
        <f>H12+H15+H18+H23</f>
        <v>1257634</v>
      </c>
      <c r="I11" s="56">
        <f>I12+I15+I18+I23</f>
        <v>1284134</v>
      </c>
      <c r="J11" s="56">
        <f>J12+J15+J18+J23</f>
        <v>822356.14000000013</v>
      </c>
      <c r="K11" s="90">
        <f>J11/G11</f>
        <v>1.1309427773081999</v>
      </c>
      <c r="L11" s="90">
        <f>J11/I11</f>
        <v>0.64039745073333476</v>
      </c>
    </row>
    <row r="12" spans="2:12" ht="25.5" x14ac:dyDescent="0.25">
      <c r="B12" s="6"/>
      <c r="C12" s="11">
        <v>63</v>
      </c>
      <c r="D12" s="11"/>
      <c r="E12" s="11"/>
      <c r="F12" s="11" t="s">
        <v>21</v>
      </c>
      <c r="G12" s="56">
        <f t="shared" ref="G12:J13" si="0">G13</f>
        <v>577155.93999999994</v>
      </c>
      <c r="H12" s="56">
        <v>951357</v>
      </c>
      <c r="I12" s="56">
        <v>951357</v>
      </c>
      <c r="J12" s="56">
        <f t="shared" si="0"/>
        <v>675140.00000000012</v>
      </c>
      <c r="K12" s="90">
        <f>J12/G12</f>
        <v>1.1697705129743621</v>
      </c>
      <c r="L12" s="90">
        <f>J12/I12</f>
        <v>0.70965999093925847</v>
      </c>
    </row>
    <row r="13" spans="2:12" ht="25.5" hidden="1" x14ac:dyDescent="0.25">
      <c r="B13" s="7"/>
      <c r="C13" s="7"/>
      <c r="D13" s="7">
        <v>636</v>
      </c>
      <c r="E13" s="7"/>
      <c r="F13" s="32" t="s">
        <v>61</v>
      </c>
      <c r="G13" s="56">
        <f t="shared" si="0"/>
        <v>577155.93999999994</v>
      </c>
      <c r="H13" s="56"/>
      <c r="I13" s="56"/>
      <c r="J13" s="56">
        <f t="shared" si="0"/>
        <v>675140.00000000012</v>
      </c>
      <c r="K13" s="90">
        <f>J13/G13</f>
        <v>1.1697705129743621</v>
      </c>
      <c r="L13" s="90" t="e">
        <f>J13/I13</f>
        <v>#DIV/0!</v>
      </c>
    </row>
    <row r="14" spans="2:12" ht="25.5" hidden="1" x14ac:dyDescent="0.25">
      <c r="B14" s="7"/>
      <c r="C14" s="7"/>
      <c r="D14" s="7"/>
      <c r="E14" s="7">
        <v>6361</v>
      </c>
      <c r="F14" s="32" t="s">
        <v>62</v>
      </c>
      <c r="G14" s="55">
        <v>577155.93999999994</v>
      </c>
      <c r="H14" s="56"/>
      <c r="I14" s="56"/>
      <c r="J14" s="61">
        <f>'POSEBNI DIO'!H28+'POSEBNI DIO'!H37</f>
        <v>675140.00000000012</v>
      </c>
      <c r="K14" s="90">
        <f>J14/G14</f>
        <v>1.1697705129743621</v>
      </c>
      <c r="L14" s="90" t="e">
        <f>J14/I14</f>
        <v>#DIV/0!</v>
      </c>
    </row>
    <row r="15" spans="2:12" x14ac:dyDescent="0.25">
      <c r="B15" s="7"/>
      <c r="C15" s="7">
        <v>64</v>
      </c>
      <c r="D15" s="7"/>
      <c r="E15" s="7"/>
      <c r="F15" s="32" t="s">
        <v>63</v>
      </c>
      <c r="G15" s="55">
        <f>G16</f>
        <v>0.16</v>
      </c>
      <c r="H15" s="55">
        <f>H16</f>
        <v>0</v>
      </c>
      <c r="I15" s="55">
        <f>I16</f>
        <v>0</v>
      </c>
      <c r="J15" s="55">
        <f>J16</f>
        <v>0</v>
      </c>
      <c r="K15" s="90">
        <f t="shared" ref="K15:K26" si="1">J15/G15</f>
        <v>0</v>
      </c>
      <c r="L15" s="90"/>
    </row>
    <row r="16" spans="2:12" hidden="1" x14ac:dyDescent="0.25">
      <c r="B16" s="7"/>
      <c r="C16" s="7"/>
      <c r="D16" s="7">
        <v>641</v>
      </c>
      <c r="E16" s="7"/>
      <c r="F16" s="7" t="s">
        <v>64</v>
      </c>
      <c r="G16" s="56">
        <f>G17</f>
        <v>0.16</v>
      </c>
      <c r="H16" s="56">
        <f>H17</f>
        <v>0</v>
      </c>
      <c r="I16" s="56">
        <f>I17</f>
        <v>0</v>
      </c>
      <c r="J16" s="61"/>
      <c r="K16" s="90">
        <f t="shared" si="1"/>
        <v>0</v>
      </c>
      <c r="L16" s="90"/>
    </row>
    <row r="17" spans="2:15" hidden="1" x14ac:dyDescent="0.25">
      <c r="B17" s="7"/>
      <c r="C17" s="7"/>
      <c r="D17" s="7"/>
      <c r="E17" s="7">
        <v>6413</v>
      </c>
      <c r="F17" s="7" t="s">
        <v>65</v>
      </c>
      <c r="G17" s="56">
        <v>0.16</v>
      </c>
      <c r="H17" s="56"/>
      <c r="I17" s="56"/>
      <c r="J17" s="61"/>
      <c r="K17" s="90">
        <f t="shared" si="1"/>
        <v>0</v>
      </c>
      <c r="L17" s="90"/>
    </row>
    <row r="18" spans="2:15" ht="25.5" x14ac:dyDescent="0.25">
      <c r="B18" s="7"/>
      <c r="C18" s="7">
        <v>66</v>
      </c>
      <c r="D18" s="7"/>
      <c r="E18" s="7"/>
      <c r="F18" s="11" t="s">
        <v>66</v>
      </c>
      <c r="G18" s="56">
        <f>G19+G21</f>
        <v>35118.179999999993</v>
      </c>
      <c r="H18" s="56">
        <v>54616</v>
      </c>
      <c r="I18" s="56">
        <v>54616</v>
      </c>
      <c r="J18" s="56">
        <f>J19+J21</f>
        <v>19240.3</v>
      </c>
      <c r="K18" s="90">
        <f t="shared" si="1"/>
        <v>0.54787292507755248</v>
      </c>
      <c r="L18" s="90">
        <f t="shared" ref="L18:L26" si="2">J18/I18</f>
        <v>0.35228321371026805</v>
      </c>
    </row>
    <row r="19" spans="2:15" ht="25.5" hidden="1" x14ac:dyDescent="0.25">
      <c r="B19" s="7"/>
      <c r="C19" s="26"/>
      <c r="D19" s="7">
        <v>661</v>
      </c>
      <c r="E19" s="7"/>
      <c r="F19" s="11" t="s">
        <v>22</v>
      </c>
      <c r="G19" s="56">
        <f>G20</f>
        <v>34321.839999999997</v>
      </c>
      <c r="H19" s="56"/>
      <c r="I19" s="56"/>
      <c r="J19" s="56">
        <f>J20</f>
        <v>17600.3</v>
      </c>
      <c r="K19" s="90">
        <f t="shared" si="1"/>
        <v>0.51280176121093746</v>
      </c>
      <c r="L19" s="90" t="e">
        <f t="shared" si="2"/>
        <v>#DIV/0!</v>
      </c>
    </row>
    <row r="20" spans="2:15" hidden="1" x14ac:dyDescent="0.25">
      <c r="B20" s="7"/>
      <c r="C20" s="26"/>
      <c r="D20" s="7"/>
      <c r="E20" s="7">
        <v>6615</v>
      </c>
      <c r="F20" s="11" t="s">
        <v>67</v>
      </c>
      <c r="G20" s="56">
        <v>34321.839999999997</v>
      </c>
      <c r="H20" s="56"/>
      <c r="I20" s="56"/>
      <c r="J20" s="61">
        <v>17600.3</v>
      </c>
      <c r="K20" s="90">
        <f t="shared" si="1"/>
        <v>0.51280176121093746</v>
      </c>
      <c r="L20" s="90" t="e">
        <f t="shared" si="2"/>
        <v>#DIV/0!</v>
      </c>
    </row>
    <row r="21" spans="2:15" ht="38.25" hidden="1" x14ac:dyDescent="0.25">
      <c r="B21" s="7"/>
      <c r="C21" s="26"/>
      <c r="D21" s="7">
        <v>663</v>
      </c>
      <c r="E21" s="7"/>
      <c r="F21" s="11" t="s">
        <v>68</v>
      </c>
      <c r="G21" s="56">
        <f>G22</f>
        <v>796.34</v>
      </c>
      <c r="H21" s="56"/>
      <c r="I21" s="56"/>
      <c r="J21" s="56">
        <f>J22</f>
        <v>1640</v>
      </c>
      <c r="K21" s="90">
        <f t="shared" si="1"/>
        <v>2.0594218549865633</v>
      </c>
      <c r="L21" s="90"/>
    </row>
    <row r="22" spans="2:15" hidden="1" x14ac:dyDescent="0.25">
      <c r="B22" s="7"/>
      <c r="C22" s="7"/>
      <c r="D22" s="8"/>
      <c r="E22" s="7">
        <v>6631</v>
      </c>
      <c r="F22" s="11" t="s">
        <v>69</v>
      </c>
      <c r="G22" s="56">
        <v>796.34</v>
      </c>
      <c r="H22" s="56"/>
      <c r="I22" s="56"/>
      <c r="J22" s="61">
        <v>1640</v>
      </c>
      <c r="K22" s="90">
        <f t="shared" si="1"/>
        <v>2.0594218549865633</v>
      </c>
      <c r="L22" s="90"/>
    </row>
    <row r="23" spans="2:15" ht="25.5" x14ac:dyDescent="0.25">
      <c r="B23" s="26"/>
      <c r="C23" s="7">
        <v>67</v>
      </c>
      <c r="D23" s="33"/>
      <c r="E23" s="33"/>
      <c r="F23" s="11" t="s">
        <v>70</v>
      </c>
      <c r="G23" s="57">
        <f>G24</f>
        <v>114867.84999999999</v>
      </c>
      <c r="H23" s="57">
        <v>251661</v>
      </c>
      <c r="I23" s="57">
        <v>278161</v>
      </c>
      <c r="J23" s="57">
        <f>J24</f>
        <v>127975.84</v>
      </c>
      <c r="K23" s="90">
        <f t="shared" si="1"/>
        <v>1.1141136532110596</v>
      </c>
      <c r="L23" s="90">
        <f t="shared" si="2"/>
        <v>0.46007829997735122</v>
      </c>
    </row>
    <row r="24" spans="2:15" ht="25.5" hidden="1" x14ac:dyDescent="0.25">
      <c r="B24" s="7"/>
      <c r="C24" s="7"/>
      <c r="D24" s="8">
        <v>671</v>
      </c>
      <c r="E24" s="8"/>
      <c r="F24" s="32" t="s">
        <v>71</v>
      </c>
      <c r="G24" s="56">
        <f>G25+G26</f>
        <v>114867.84999999999</v>
      </c>
      <c r="H24" s="56"/>
      <c r="I24" s="56"/>
      <c r="J24" s="61">
        <f>SUM(J25:J26)</f>
        <v>127975.84</v>
      </c>
      <c r="K24" s="90">
        <f t="shared" si="1"/>
        <v>1.1141136532110596</v>
      </c>
      <c r="L24" s="90" t="e">
        <f t="shared" si="2"/>
        <v>#DIV/0!</v>
      </c>
    </row>
    <row r="25" spans="2:15" ht="25.5" hidden="1" x14ac:dyDescent="0.25">
      <c r="B25" s="7"/>
      <c r="C25" s="7"/>
      <c r="D25" s="7"/>
      <c r="E25" s="7">
        <v>6711</v>
      </c>
      <c r="F25" s="32" t="s">
        <v>72</v>
      </c>
      <c r="G25" s="56">
        <v>93648.79</v>
      </c>
      <c r="H25" s="56"/>
      <c r="I25" s="56"/>
      <c r="J25" s="61">
        <f>'POSEBNI DIO'!H39-'POSEBNI DIO'!H52+'POSEBNI DIO'!H8-'POSEBNI DIO'!H25-'POSEBNI DIO'!H26-'POSEBNI DIO'!H27+394.15</f>
        <v>113298.92</v>
      </c>
      <c r="K25" s="90">
        <f t="shared" si="1"/>
        <v>1.2098279112842782</v>
      </c>
      <c r="L25" s="90" t="e">
        <f t="shared" si="2"/>
        <v>#DIV/0!</v>
      </c>
    </row>
    <row r="26" spans="2:15" ht="25.5" hidden="1" x14ac:dyDescent="0.25">
      <c r="B26" s="7"/>
      <c r="C26" s="7"/>
      <c r="D26" s="7"/>
      <c r="E26" s="7">
        <v>6712</v>
      </c>
      <c r="F26" s="32" t="s">
        <v>73</v>
      </c>
      <c r="G26" s="56">
        <v>21219.06</v>
      </c>
      <c r="H26" s="56"/>
      <c r="I26" s="146"/>
      <c r="J26" s="61">
        <f>'POSEBNI DIO'!H25+'POSEBNI DIO'!H26+'POSEBNI DIO'!H27</f>
        <v>14676.919999999998</v>
      </c>
      <c r="K26" s="90">
        <f t="shared" si="1"/>
        <v>0.69168568258914376</v>
      </c>
      <c r="L26" s="90" t="e">
        <f t="shared" si="2"/>
        <v>#DIV/0!</v>
      </c>
    </row>
    <row r="27" spans="2:15" hidden="1" x14ac:dyDescent="0.25">
      <c r="B27" s="7"/>
      <c r="C27" s="7"/>
      <c r="D27" s="7"/>
      <c r="E27" s="7"/>
      <c r="F27" s="32"/>
      <c r="G27" s="56"/>
      <c r="H27" s="56"/>
      <c r="I27" s="56"/>
      <c r="J27" s="61"/>
      <c r="K27" s="61"/>
      <c r="L27" s="61"/>
    </row>
    <row r="28" spans="2:15" ht="15.75" customHeight="1" x14ac:dyDescent="0.25"/>
    <row r="29" spans="2:15" ht="15.75" customHeight="1" x14ac:dyDescent="0.25">
      <c r="B29" s="17"/>
      <c r="C29" s="17"/>
      <c r="D29" s="17"/>
      <c r="E29" s="17"/>
      <c r="F29" s="17"/>
      <c r="G29" s="17"/>
      <c r="H29" s="17"/>
      <c r="I29" s="17"/>
      <c r="J29" s="3"/>
      <c r="K29" s="3"/>
      <c r="L29" s="3"/>
    </row>
    <row r="30" spans="2:15" ht="25.5" x14ac:dyDescent="0.25">
      <c r="B30" s="132" t="s">
        <v>6</v>
      </c>
      <c r="C30" s="133"/>
      <c r="D30" s="133"/>
      <c r="E30" s="133"/>
      <c r="F30" s="134"/>
      <c r="G30" s="39" t="s">
        <v>49</v>
      </c>
      <c r="H30" s="39" t="s">
        <v>37</v>
      </c>
      <c r="I30" s="39" t="s">
        <v>35</v>
      </c>
      <c r="J30" s="39" t="s">
        <v>50</v>
      </c>
      <c r="K30" s="39" t="s">
        <v>16</v>
      </c>
      <c r="L30" s="39" t="s">
        <v>36</v>
      </c>
    </row>
    <row r="31" spans="2:15" s="30" customFormat="1" ht="12.75" customHeight="1" x14ac:dyDescent="0.2">
      <c r="B31" s="135">
        <v>1</v>
      </c>
      <c r="C31" s="136"/>
      <c r="D31" s="136"/>
      <c r="E31" s="136"/>
      <c r="F31" s="137"/>
      <c r="G31" s="40">
        <v>2</v>
      </c>
      <c r="H31" s="40">
        <v>3</v>
      </c>
      <c r="I31" s="40">
        <v>4</v>
      </c>
      <c r="J31" s="40">
        <v>5</v>
      </c>
      <c r="K31" s="40" t="s">
        <v>18</v>
      </c>
      <c r="L31" s="40" t="s">
        <v>19</v>
      </c>
    </row>
    <row r="32" spans="2:15" x14ac:dyDescent="0.25">
      <c r="B32" s="6"/>
      <c r="C32" s="6"/>
      <c r="D32" s="6"/>
      <c r="E32" s="6"/>
      <c r="F32" s="6" t="s">
        <v>7</v>
      </c>
      <c r="G32" s="57">
        <f>G33+G73</f>
        <v>752046.75426372013</v>
      </c>
      <c r="H32" s="57">
        <f>H33+H73</f>
        <v>1257434.7615402483</v>
      </c>
      <c r="I32" s="57">
        <f>I33+I73</f>
        <v>1257434.7615402483</v>
      </c>
      <c r="J32" s="57">
        <f>J33+J73</f>
        <v>821355.66000000027</v>
      </c>
      <c r="K32" s="90">
        <f>J32/G32</f>
        <v>1.0921603681464405</v>
      </c>
      <c r="L32" s="90">
        <f>J32/I32</f>
        <v>0.65319942244471674</v>
      </c>
      <c r="N32" s="66"/>
      <c r="O32" s="66"/>
    </row>
    <row r="33" spans="2:15" x14ac:dyDescent="0.25">
      <c r="B33" s="6">
        <v>3</v>
      </c>
      <c r="C33" s="6"/>
      <c r="D33" s="6"/>
      <c r="E33" s="6"/>
      <c r="F33" s="6" t="s">
        <v>3</v>
      </c>
      <c r="G33" s="57">
        <f>G34+G41+G69</f>
        <v>730827.69526843179</v>
      </c>
      <c r="H33" s="57">
        <f>H34+H41+H69</f>
        <v>1217883.3654741524</v>
      </c>
      <c r="I33" s="57">
        <f>I34+I41+I69</f>
        <v>1217883.3654741524</v>
      </c>
      <c r="J33" s="57">
        <f>J34+J41+J69</f>
        <v>806678.74000000022</v>
      </c>
      <c r="K33" s="90">
        <f t="shared" ref="K33:K87" si="3">J33/G33</f>
        <v>1.1037878630252353</v>
      </c>
      <c r="L33" s="90">
        <f t="shared" ref="L33:L82" si="4">J33/I33</f>
        <v>0.66236124317696055</v>
      </c>
      <c r="N33" s="66"/>
      <c r="O33" s="66"/>
    </row>
    <row r="34" spans="2:15" x14ac:dyDescent="0.25">
      <c r="B34" s="6"/>
      <c r="C34" s="11">
        <v>31</v>
      </c>
      <c r="D34" s="11"/>
      <c r="E34" s="11"/>
      <c r="F34" s="11" t="s">
        <v>4</v>
      </c>
      <c r="G34" s="56">
        <f>G35+G37+G39</f>
        <v>600794.17877762287</v>
      </c>
      <c r="H34" s="56">
        <v>1024713.0147581127</v>
      </c>
      <c r="I34" s="56">
        <v>1024713.0147581127</v>
      </c>
      <c r="J34" s="56">
        <f>J35+J37+J39</f>
        <v>675290.85000000009</v>
      </c>
      <c r="K34" s="90">
        <f t="shared" si="3"/>
        <v>1.1239969924042013</v>
      </c>
      <c r="L34" s="90">
        <f t="shared" si="4"/>
        <v>0.65900485333389169</v>
      </c>
      <c r="N34" s="66"/>
      <c r="O34" s="66"/>
    </row>
    <row r="35" spans="2:15" hidden="1" x14ac:dyDescent="0.25">
      <c r="B35" s="7"/>
      <c r="C35" s="7"/>
      <c r="D35" s="7">
        <v>311</v>
      </c>
      <c r="E35" s="7"/>
      <c r="F35" s="32" t="s">
        <v>24</v>
      </c>
      <c r="G35" s="56">
        <f>G36</f>
        <v>494770.47846572427</v>
      </c>
      <c r="H35" s="56"/>
      <c r="I35" s="56"/>
      <c r="J35" s="56">
        <f>J36</f>
        <v>559958.27</v>
      </c>
      <c r="K35" s="90">
        <f t="shared" si="3"/>
        <v>1.1317535996416401</v>
      </c>
      <c r="L35" s="90" t="e">
        <f t="shared" si="4"/>
        <v>#DIV/0!</v>
      </c>
      <c r="N35" s="66"/>
      <c r="O35" s="66"/>
    </row>
    <row r="36" spans="2:15" hidden="1" x14ac:dyDescent="0.25">
      <c r="B36" s="7"/>
      <c r="C36" s="7"/>
      <c r="D36" s="7"/>
      <c r="E36" s="7">
        <v>3111</v>
      </c>
      <c r="F36" s="32" t="s">
        <v>25</v>
      </c>
      <c r="G36" s="56">
        <v>494770.47846572427</v>
      </c>
      <c r="H36" s="56"/>
      <c r="I36" s="56"/>
      <c r="J36" s="61">
        <v>559958.27</v>
      </c>
      <c r="K36" s="90">
        <f t="shared" si="3"/>
        <v>1.1317535996416401</v>
      </c>
      <c r="L36" s="90" t="e">
        <f t="shared" si="4"/>
        <v>#DIV/0!</v>
      </c>
      <c r="N36" s="66"/>
      <c r="O36" s="66"/>
    </row>
    <row r="37" spans="2:15" hidden="1" x14ac:dyDescent="0.25">
      <c r="B37" s="7"/>
      <c r="C37" s="26"/>
      <c r="D37" s="7">
        <v>312</v>
      </c>
      <c r="E37" s="7"/>
      <c r="F37" s="32" t="s">
        <v>116</v>
      </c>
      <c r="G37" s="56">
        <f>G38</f>
        <v>24397.902979627048</v>
      </c>
      <c r="H37" s="56"/>
      <c r="I37" s="56"/>
      <c r="J37" s="56">
        <f>J38</f>
        <v>23117.17</v>
      </c>
      <c r="K37" s="90">
        <f t="shared" si="3"/>
        <v>0.94750643197915418</v>
      </c>
      <c r="L37" s="90" t="e">
        <f t="shared" si="4"/>
        <v>#DIV/0!</v>
      </c>
      <c r="N37" s="66"/>
      <c r="O37" s="66"/>
    </row>
    <row r="38" spans="2:15" hidden="1" x14ac:dyDescent="0.25">
      <c r="B38" s="7"/>
      <c r="C38" s="26"/>
      <c r="D38" s="8"/>
      <c r="E38" s="8">
        <v>3121</v>
      </c>
      <c r="F38" s="13" t="s">
        <v>116</v>
      </c>
      <c r="G38" s="56">
        <v>24397.902979627048</v>
      </c>
      <c r="H38" s="56"/>
      <c r="I38" s="56"/>
      <c r="J38" s="61">
        <v>23117.17</v>
      </c>
      <c r="K38" s="90">
        <f t="shared" si="3"/>
        <v>0.94750643197915418</v>
      </c>
      <c r="L38" s="90" t="e">
        <f t="shared" si="4"/>
        <v>#DIV/0!</v>
      </c>
      <c r="N38" s="66"/>
      <c r="O38" s="66"/>
    </row>
    <row r="39" spans="2:15" hidden="1" x14ac:dyDescent="0.25">
      <c r="B39" s="7"/>
      <c r="C39" s="7"/>
      <c r="D39" s="8">
        <v>313</v>
      </c>
      <c r="E39" s="8"/>
      <c r="F39" s="13" t="s">
        <v>115</v>
      </c>
      <c r="G39" s="56">
        <f>G40</f>
        <v>81625.797332271541</v>
      </c>
      <c r="H39" s="56"/>
      <c r="I39" s="56"/>
      <c r="J39" s="56">
        <f>J40</f>
        <v>92215.41</v>
      </c>
      <c r="K39" s="90">
        <f t="shared" si="3"/>
        <v>1.1297336505592914</v>
      </c>
      <c r="L39" s="90" t="e">
        <f t="shared" si="4"/>
        <v>#DIV/0!</v>
      </c>
      <c r="N39" s="66"/>
      <c r="O39" s="66"/>
    </row>
    <row r="40" spans="2:15" s="59" customFormat="1" hidden="1" x14ac:dyDescent="0.25">
      <c r="B40" s="12"/>
      <c r="C40" s="58"/>
      <c r="D40" s="58"/>
      <c r="E40" s="58">
        <v>3132</v>
      </c>
      <c r="F40" s="25" t="s">
        <v>114</v>
      </c>
      <c r="G40" s="56">
        <v>81625.797332271541</v>
      </c>
      <c r="H40" s="56"/>
      <c r="I40" s="56"/>
      <c r="J40" s="68">
        <v>92215.41</v>
      </c>
      <c r="K40" s="90">
        <f t="shared" si="3"/>
        <v>1.1297336505592914</v>
      </c>
      <c r="L40" s="90" t="e">
        <f t="shared" si="4"/>
        <v>#DIV/0!</v>
      </c>
      <c r="N40" s="66"/>
      <c r="O40" s="67"/>
    </row>
    <row r="41" spans="2:15" x14ac:dyDescent="0.25">
      <c r="B41" s="11"/>
      <c r="C41" s="11">
        <v>32</v>
      </c>
      <c r="D41" s="7"/>
      <c r="E41" s="7"/>
      <c r="F41" s="32" t="s">
        <v>12</v>
      </c>
      <c r="G41" s="56">
        <f>G46+G62+G53+G42</f>
        <v>129692.19191718096</v>
      </c>
      <c r="H41" s="56">
        <v>192108.56824872253</v>
      </c>
      <c r="I41" s="56">
        <v>192108.56824872253</v>
      </c>
      <c r="J41" s="56">
        <f>J46+J62+J53+J42</f>
        <v>131044.34000000003</v>
      </c>
      <c r="K41" s="90">
        <f t="shared" si="3"/>
        <v>1.0104258248922382</v>
      </c>
      <c r="L41" s="90">
        <f t="shared" si="4"/>
        <v>0.68213688329787148</v>
      </c>
      <c r="N41" s="66"/>
      <c r="O41" s="66"/>
    </row>
    <row r="42" spans="2:15" hidden="1" x14ac:dyDescent="0.25">
      <c r="B42" s="11"/>
      <c r="C42" s="11"/>
      <c r="D42" s="7">
        <v>321</v>
      </c>
      <c r="E42" s="7"/>
      <c r="F42" s="32" t="s">
        <v>26</v>
      </c>
      <c r="G42" s="56">
        <f>SUM(G43:G45)</f>
        <v>25440.173866879024</v>
      </c>
      <c r="H42" s="56"/>
      <c r="I42" s="56"/>
      <c r="J42" s="56">
        <f>SUM(J43:J45)</f>
        <v>18240.489999999998</v>
      </c>
      <c r="K42" s="90">
        <f t="shared" si="3"/>
        <v>0.71699549285500708</v>
      </c>
      <c r="L42" s="90" t="e">
        <f t="shared" si="4"/>
        <v>#DIV/0!</v>
      </c>
      <c r="N42" s="66"/>
      <c r="O42" s="66"/>
    </row>
    <row r="43" spans="2:15" hidden="1" x14ac:dyDescent="0.25">
      <c r="B43" s="64"/>
      <c r="C43" s="64"/>
      <c r="D43" s="64"/>
      <c r="E43" s="64">
        <v>3211</v>
      </c>
      <c r="F43" s="60" t="s">
        <v>27</v>
      </c>
      <c r="G43" s="61">
        <v>12349.378193642577</v>
      </c>
      <c r="H43" s="61"/>
      <c r="I43" s="61"/>
      <c r="J43" s="61">
        <v>3009.079999999999</v>
      </c>
      <c r="K43" s="90">
        <f t="shared" si="3"/>
        <v>0.24366247051605111</v>
      </c>
      <c r="L43" s="90" t="e">
        <f t="shared" si="4"/>
        <v>#DIV/0!</v>
      </c>
      <c r="N43" s="66"/>
      <c r="O43" s="66"/>
    </row>
    <row r="44" spans="2:15" ht="30" hidden="1" x14ac:dyDescent="0.25">
      <c r="B44" s="64"/>
      <c r="C44" s="64"/>
      <c r="D44" s="64"/>
      <c r="E44" s="64">
        <v>3212</v>
      </c>
      <c r="F44" s="60" t="s">
        <v>113</v>
      </c>
      <c r="G44" s="61">
        <v>10024.490012608667</v>
      </c>
      <c r="H44" s="61"/>
      <c r="I44" s="61"/>
      <c r="J44" s="61">
        <v>14737.41</v>
      </c>
      <c r="K44" s="90">
        <f t="shared" si="3"/>
        <v>1.4701406237587635</v>
      </c>
      <c r="L44" s="90" t="e">
        <f t="shared" si="4"/>
        <v>#DIV/0!</v>
      </c>
      <c r="N44" s="66"/>
      <c r="O44" s="66"/>
    </row>
    <row r="45" spans="2:15" hidden="1" x14ac:dyDescent="0.25">
      <c r="B45" s="64"/>
      <c r="C45" s="64"/>
      <c r="D45" s="64"/>
      <c r="E45" s="64">
        <v>3213</v>
      </c>
      <c r="F45" s="60" t="s">
        <v>112</v>
      </c>
      <c r="G45" s="61">
        <v>3066.3056606277792</v>
      </c>
      <c r="H45" s="61"/>
      <c r="I45" s="61"/>
      <c r="J45" s="61">
        <v>494</v>
      </c>
      <c r="K45" s="90">
        <f t="shared" si="3"/>
        <v>0.16110592180782821</v>
      </c>
      <c r="L45" s="90" t="e">
        <f t="shared" si="4"/>
        <v>#DIV/0!</v>
      </c>
      <c r="N45" s="66"/>
      <c r="O45" s="66"/>
    </row>
    <row r="46" spans="2:15" hidden="1" x14ac:dyDescent="0.25">
      <c r="B46" s="64"/>
      <c r="C46" s="64"/>
      <c r="D46" s="64">
        <v>322</v>
      </c>
      <c r="E46" s="64"/>
      <c r="F46" s="60" t="s">
        <v>111</v>
      </c>
      <c r="G46" s="61">
        <f>SUM(G47:G52)</f>
        <v>58587.627579799577</v>
      </c>
      <c r="H46" s="61"/>
      <c r="I46" s="61"/>
      <c r="J46" s="61">
        <f>SUM(J47:J52)</f>
        <v>92902.99000000002</v>
      </c>
      <c r="K46" s="90">
        <f t="shared" si="3"/>
        <v>1.5857100524075842</v>
      </c>
      <c r="L46" s="90" t="e">
        <f t="shared" si="4"/>
        <v>#DIV/0!</v>
      </c>
      <c r="N46" s="66"/>
      <c r="O46" s="66"/>
    </row>
    <row r="47" spans="2:15" hidden="1" x14ac:dyDescent="0.25">
      <c r="B47" s="64"/>
      <c r="C47" s="64"/>
      <c r="D47" s="64"/>
      <c r="E47" s="64">
        <v>3221</v>
      </c>
      <c r="F47" s="60" t="s">
        <v>110</v>
      </c>
      <c r="G47" s="61">
        <v>5847.7191585373939</v>
      </c>
      <c r="H47" s="61"/>
      <c r="I47" s="61"/>
      <c r="J47" s="61">
        <v>6990.6700000000019</v>
      </c>
      <c r="K47" s="90">
        <f t="shared" si="3"/>
        <v>1.1954524166561511</v>
      </c>
      <c r="L47" s="90" t="e">
        <f t="shared" si="4"/>
        <v>#DIV/0!</v>
      </c>
      <c r="N47" s="66"/>
      <c r="O47" s="66"/>
    </row>
    <row r="48" spans="2:15" hidden="1" x14ac:dyDescent="0.25">
      <c r="B48" s="64"/>
      <c r="C48" s="64"/>
      <c r="D48" s="64"/>
      <c r="E48" s="64">
        <v>3222</v>
      </c>
      <c r="F48" s="60" t="s">
        <v>109</v>
      </c>
      <c r="G48" s="61">
        <v>35937.285818567914</v>
      </c>
      <c r="H48" s="61"/>
      <c r="I48" s="61"/>
      <c r="J48" s="61">
        <v>69350.680000000022</v>
      </c>
      <c r="K48" s="90">
        <f t="shared" si="3"/>
        <v>1.9297695532746166</v>
      </c>
      <c r="L48" s="90" t="e">
        <f t="shared" si="4"/>
        <v>#DIV/0!</v>
      </c>
      <c r="N48" s="66"/>
      <c r="O48" s="66"/>
    </row>
    <row r="49" spans="2:15" hidden="1" x14ac:dyDescent="0.25">
      <c r="B49" s="64"/>
      <c r="C49" s="64"/>
      <c r="D49" s="64"/>
      <c r="E49" s="64">
        <v>3223</v>
      </c>
      <c r="F49" s="60" t="s">
        <v>108</v>
      </c>
      <c r="G49" s="61">
        <v>11614.607472294112</v>
      </c>
      <c r="H49" s="61"/>
      <c r="I49" s="61"/>
      <c r="J49" s="61">
        <v>14840.54</v>
      </c>
      <c r="K49" s="90">
        <f t="shared" si="3"/>
        <v>1.2777478735636258</v>
      </c>
      <c r="L49" s="90" t="e">
        <f t="shared" si="4"/>
        <v>#DIV/0!</v>
      </c>
      <c r="N49" s="66"/>
      <c r="O49" s="66"/>
    </row>
    <row r="50" spans="2:15" ht="30" hidden="1" x14ac:dyDescent="0.25">
      <c r="B50" s="64"/>
      <c r="C50" s="64"/>
      <c r="D50" s="64"/>
      <c r="E50" s="64">
        <v>3224</v>
      </c>
      <c r="F50" s="60" t="s">
        <v>107</v>
      </c>
      <c r="G50" s="61">
        <v>5188.0151304001583</v>
      </c>
      <c r="H50" s="61"/>
      <c r="I50" s="61"/>
      <c r="J50" s="61">
        <v>1721.1</v>
      </c>
      <c r="K50" s="90">
        <f t="shared" si="3"/>
        <v>0.33174537019271361</v>
      </c>
      <c r="L50" s="90" t="e">
        <f t="shared" si="4"/>
        <v>#DIV/0!</v>
      </c>
      <c r="N50" s="66"/>
      <c r="O50" s="66"/>
    </row>
    <row r="51" spans="2:15" hidden="1" x14ac:dyDescent="0.25">
      <c r="B51" s="64"/>
      <c r="C51" s="64"/>
      <c r="D51" s="64"/>
      <c r="E51" s="64">
        <v>3225</v>
      </c>
      <c r="F51" s="60" t="s">
        <v>106</v>
      </c>
      <c r="G51" s="61">
        <v>0</v>
      </c>
      <c r="H51" s="61"/>
      <c r="I51" s="61"/>
      <c r="J51" s="61"/>
      <c r="K51" s="90"/>
      <c r="L51" s="90"/>
      <c r="N51" s="66"/>
      <c r="O51" s="66"/>
    </row>
    <row r="52" spans="2:15" hidden="1" x14ac:dyDescent="0.25">
      <c r="B52" s="64"/>
      <c r="C52" s="64"/>
      <c r="D52" s="64"/>
      <c r="E52" s="64">
        <v>3227</v>
      </c>
      <c r="F52" s="60" t="s">
        <v>105</v>
      </c>
      <c r="G52" s="61">
        <v>0</v>
      </c>
      <c r="H52" s="61"/>
      <c r="I52" s="61"/>
      <c r="J52" s="61"/>
      <c r="K52" s="90"/>
      <c r="L52" s="90"/>
      <c r="N52" s="66"/>
      <c r="O52" s="66"/>
    </row>
    <row r="53" spans="2:15" hidden="1" x14ac:dyDescent="0.25">
      <c r="B53" s="64"/>
      <c r="C53" s="64"/>
      <c r="D53" s="64">
        <v>323</v>
      </c>
      <c r="E53" s="64"/>
      <c r="F53" s="60" t="s">
        <v>104</v>
      </c>
      <c r="G53" s="61">
        <f>SUM(G54:G61)</f>
        <v>26185.446944057338</v>
      </c>
      <c r="H53" s="61"/>
      <c r="I53" s="61"/>
      <c r="J53" s="61">
        <f>SUM(J54:J61)</f>
        <v>19124.29</v>
      </c>
      <c r="K53" s="90">
        <f t="shared" si="3"/>
        <v>0.73034040781725773</v>
      </c>
      <c r="L53" s="90" t="e">
        <f t="shared" si="4"/>
        <v>#DIV/0!</v>
      </c>
      <c r="N53" s="66"/>
      <c r="O53" s="66"/>
    </row>
    <row r="54" spans="2:15" hidden="1" x14ac:dyDescent="0.25">
      <c r="B54" s="64"/>
      <c r="C54" s="64"/>
      <c r="D54" s="64"/>
      <c r="E54" s="64">
        <v>3231</v>
      </c>
      <c r="F54" s="60" t="s">
        <v>103</v>
      </c>
      <c r="G54" s="61">
        <v>14699.418674099144</v>
      </c>
      <c r="H54" s="61"/>
      <c r="I54" s="61"/>
      <c r="J54" s="61">
        <v>12725.220000000001</v>
      </c>
      <c r="K54" s="90">
        <f t="shared" si="3"/>
        <v>0.86569545926481117</v>
      </c>
      <c r="L54" s="90" t="e">
        <f t="shared" si="4"/>
        <v>#DIV/0!</v>
      </c>
      <c r="N54" s="66"/>
      <c r="O54" s="66"/>
    </row>
    <row r="55" spans="2:15" hidden="1" x14ac:dyDescent="0.25">
      <c r="B55" s="64"/>
      <c r="C55" s="64"/>
      <c r="D55" s="64"/>
      <c r="E55" s="64">
        <v>3232</v>
      </c>
      <c r="F55" s="60" t="s">
        <v>102</v>
      </c>
      <c r="G55" s="61">
        <v>2330.9337049571964</v>
      </c>
      <c r="H55" s="61"/>
      <c r="I55" s="61"/>
      <c r="J55" s="61">
        <v>1566.44</v>
      </c>
      <c r="K55" s="90">
        <f t="shared" si="3"/>
        <v>0.67202254472902956</v>
      </c>
      <c r="L55" s="90" t="e">
        <f t="shared" si="4"/>
        <v>#DIV/0!</v>
      </c>
      <c r="N55" s="66"/>
      <c r="O55" s="66"/>
    </row>
    <row r="56" spans="2:15" hidden="1" x14ac:dyDescent="0.25">
      <c r="B56" s="64"/>
      <c r="C56" s="64"/>
      <c r="D56" s="64"/>
      <c r="E56" s="64">
        <v>3233</v>
      </c>
      <c r="F56" s="60" t="s">
        <v>101</v>
      </c>
      <c r="G56" s="61">
        <v>0</v>
      </c>
      <c r="H56" s="61"/>
      <c r="I56" s="61"/>
      <c r="J56" s="61"/>
      <c r="K56" s="90"/>
      <c r="L56" s="90"/>
      <c r="N56" s="66"/>
      <c r="O56" s="66"/>
    </row>
    <row r="57" spans="2:15" hidden="1" x14ac:dyDescent="0.25">
      <c r="B57" s="64"/>
      <c r="C57" s="64"/>
      <c r="D57" s="64"/>
      <c r="E57" s="64">
        <v>3234</v>
      </c>
      <c r="F57" s="60" t="s">
        <v>100</v>
      </c>
      <c r="G57" s="61">
        <v>4662.5350056407196</v>
      </c>
      <c r="H57" s="61"/>
      <c r="I57" s="61"/>
      <c r="J57" s="61">
        <v>2914.22</v>
      </c>
      <c r="K57" s="90">
        <f t="shared" si="3"/>
        <v>0.62502908749733477</v>
      </c>
      <c r="L57" s="90" t="e">
        <f t="shared" si="4"/>
        <v>#DIV/0!</v>
      </c>
      <c r="N57" s="66"/>
      <c r="O57" s="66"/>
    </row>
    <row r="58" spans="2:15" hidden="1" x14ac:dyDescent="0.25">
      <c r="B58" s="64"/>
      <c r="C58" s="64"/>
      <c r="D58" s="64"/>
      <c r="E58" s="64">
        <v>3236</v>
      </c>
      <c r="F58" s="60" t="s">
        <v>99</v>
      </c>
      <c r="G58" s="61">
        <v>3389.7405269095493</v>
      </c>
      <c r="H58" s="61"/>
      <c r="I58" s="61"/>
      <c r="J58" s="61">
        <v>392.85</v>
      </c>
      <c r="K58" s="90">
        <f t="shared" si="3"/>
        <v>0.11589382635082225</v>
      </c>
      <c r="L58" s="90" t="e">
        <f t="shared" si="4"/>
        <v>#DIV/0!</v>
      </c>
      <c r="N58" s="66"/>
      <c r="O58" s="66"/>
    </row>
    <row r="59" spans="2:15" hidden="1" x14ac:dyDescent="0.25">
      <c r="B59" s="64"/>
      <c r="C59" s="64"/>
      <c r="D59" s="64"/>
      <c r="E59" s="64">
        <v>3237</v>
      </c>
      <c r="F59" s="60" t="s">
        <v>98</v>
      </c>
      <c r="G59" s="61">
        <v>116.13245736279779</v>
      </c>
      <c r="H59" s="61"/>
      <c r="I59" s="61"/>
      <c r="J59" s="61">
        <v>268.28999999999996</v>
      </c>
      <c r="K59" s="90">
        <f t="shared" si="3"/>
        <v>2.3102068628571426</v>
      </c>
      <c r="L59" s="90" t="e">
        <f t="shared" si="4"/>
        <v>#DIV/0!</v>
      </c>
      <c r="N59" s="66"/>
      <c r="O59" s="66"/>
    </row>
    <row r="60" spans="2:15" hidden="1" x14ac:dyDescent="0.25">
      <c r="B60" s="64"/>
      <c r="C60" s="64"/>
      <c r="D60" s="64"/>
      <c r="E60" s="64">
        <v>3238</v>
      </c>
      <c r="F60" s="60" t="s">
        <v>97</v>
      </c>
      <c r="G60" s="61">
        <v>757.34952551595984</v>
      </c>
      <c r="H60" s="61"/>
      <c r="I60" s="61"/>
      <c r="J60" s="61">
        <v>981.39</v>
      </c>
      <c r="K60" s="90">
        <f t="shared" si="3"/>
        <v>1.2958217664841185</v>
      </c>
      <c r="L60" s="90" t="e">
        <f t="shared" si="4"/>
        <v>#DIV/0!</v>
      </c>
      <c r="N60" s="66"/>
      <c r="O60" s="66"/>
    </row>
    <row r="61" spans="2:15" hidden="1" x14ac:dyDescent="0.25">
      <c r="B61" s="64"/>
      <c r="C61" s="64"/>
      <c r="D61" s="64"/>
      <c r="E61" s="64">
        <v>3239</v>
      </c>
      <c r="F61" s="60" t="s">
        <v>96</v>
      </c>
      <c r="G61" s="61">
        <v>229.33704957196895</v>
      </c>
      <c r="H61" s="61"/>
      <c r="I61" s="61"/>
      <c r="J61" s="61">
        <v>275.88</v>
      </c>
      <c r="K61" s="90">
        <f t="shared" si="3"/>
        <v>1.2029456231119136</v>
      </c>
      <c r="L61" s="90" t="e">
        <f t="shared" si="4"/>
        <v>#DIV/0!</v>
      </c>
      <c r="N61" s="66"/>
      <c r="O61" s="66"/>
    </row>
    <row r="62" spans="2:15" hidden="1" x14ac:dyDescent="0.25">
      <c r="B62" s="64"/>
      <c r="C62" s="64"/>
      <c r="D62" s="64">
        <v>329</v>
      </c>
      <c r="E62" s="64"/>
      <c r="F62" s="60" t="s">
        <v>90</v>
      </c>
      <c r="G62" s="61">
        <f>SUM(G63:G68)</f>
        <v>19478.943526445019</v>
      </c>
      <c r="H62" s="61"/>
      <c r="I62" s="61"/>
      <c r="J62" s="61">
        <f>SUM(J63:J68)</f>
        <v>776.56999999999994</v>
      </c>
      <c r="K62" s="90">
        <f t="shared" si="3"/>
        <v>3.9867151878422581E-2</v>
      </c>
      <c r="L62" s="90" t="e">
        <f t="shared" si="4"/>
        <v>#DIV/0!</v>
      </c>
      <c r="N62" s="66"/>
      <c r="O62" s="66"/>
    </row>
    <row r="63" spans="2:15" hidden="1" x14ac:dyDescent="0.25">
      <c r="B63" s="64"/>
      <c r="C63" s="64"/>
      <c r="D63" s="64"/>
      <c r="E63" s="64">
        <v>3292</v>
      </c>
      <c r="F63" s="60" t="s">
        <v>95</v>
      </c>
      <c r="G63" s="61">
        <v>907.81471895945322</v>
      </c>
      <c r="H63" s="61"/>
      <c r="I63" s="61"/>
      <c r="J63" s="61">
        <v>452.4</v>
      </c>
      <c r="K63" s="90">
        <f t="shared" si="3"/>
        <v>0.49833957365060749</v>
      </c>
      <c r="L63" s="90" t="e">
        <f t="shared" si="4"/>
        <v>#DIV/0!</v>
      </c>
      <c r="N63" s="66"/>
      <c r="O63" s="66"/>
    </row>
    <row r="64" spans="2:15" hidden="1" x14ac:dyDescent="0.25">
      <c r="B64" s="64"/>
      <c r="C64" s="64"/>
      <c r="D64" s="64"/>
      <c r="E64" s="64">
        <v>3293</v>
      </c>
      <c r="F64" s="60" t="s">
        <v>94</v>
      </c>
      <c r="G64" s="61">
        <v>33.180702103656515</v>
      </c>
      <c r="H64" s="61"/>
      <c r="I64" s="61"/>
      <c r="J64" s="61">
        <v>0</v>
      </c>
      <c r="K64" s="90">
        <f t="shared" si="3"/>
        <v>0</v>
      </c>
      <c r="L64" s="90" t="e">
        <f t="shared" si="4"/>
        <v>#DIV/0!</v>
      </c>
      <c r="N64" s="66"/>
      <c r="O64" s="66"/>
    </row>
    <row r="65" spans="2:15" hidden="1" x14ac:dyDescent="0.25">
      <c r="B65" s="64"/>
      <c r="C65" s="64"/>
      <c r="D65" s="64"/>
      <c r="E65" s="64">
        <v>3294</v>
      </c>
      <c r="F65" s="60" t="s">
        <v>93</v>
      </c>
      <c r="G65" s="61">
        <v>272.74537129205652</v>
      </c>
      <c r="H65" s="61"/>
      <c r="I65" s="61"/>
      <c r="J65" s="61">
        <v>324.16999999999996</v>
      </c>
      <c r="K65" s="90">
        <f t="shared" si="3"/>
        <v>1.1885444598540145</v>
      </c>
      <c r="L65" s="90" t="e">
        <f t="shared" si="4"/>
        <v>#DIV/0!</v>
      </c>
      <c r="N65" s="66"/>
      <c r="O65" s="66"/>
    </row>
    <row r="66" spans="2:15" hidden="1" x14ac:dyDescent="0.25">
      <c r="B66" s="64"/>
      <c r="C66" s="64"/>
      <c r="D66" s="64"/>
      <c r="E66" s="64">
        <v>3295</v>
      </c>
      <c r="F66" s="60" t="s">
        <v>92</v>
      </c>
      <c r="G66" s="61">
        <v>0</v>
      </c>
      <c r="H66" s="61"/>
      <c r="I66" s="61"/>
      <c r="J66" s="61"/>
      <c r="K66" s="90"/>
      <c r="L66" s="90"/>
      <c r="N66" s="66"/>
      <c r="O66" s="66"/>
    </row>
    <row r="67" spans="2:15" hidden="1" x14ac:dyDescent="0.25">
      <c r="B67" s="64"/>
      <c r="C67" s="64"/>
      <c r="D67" s="64"/>
      <c r="E67" s="64">
        <v>3296</v>
      </c>
      <c r="F67" s="60" t="s">
        <v>91</v>
      </c>
      <c r="G67" s="61">
        <v>18265.202734089853</v>
      </c>
      <c r="H67" s="61"/>
      <c r="I67" s="61"/>
      <c r="J67" s="61"/>
      <c r="K67" s="90"/>
      <c r="L67" s="90"/>
      <c r="N67" s="66"/>
      <c r="O67" s="66"/>
    </row>
    <row r="68" spans="2:15" hidden="1" x14ac:dyDescent="0.25">
      <c r="B68" s="64"/>
      <c r="C68" s="64"/>
      <c r="D68" s="64"/>
      <c r="E68" s="64">
        <v>3299</v>
      </c>
      <c r="F68" s="60" t="s">
        <v>90</v>
      </c>
      <c r="G68" s="61"/>
      <c r="H68" s="61"/>
      <c r="I68" s="61"/>
      <c r="J68" s="61"/>
      <c r="K68" s="90"/>
      <c r="L68" s="90"/>
      <c r="N68" s="66"/>
      <c r="O68" s="66"/>
    </row>
    <row r="69" spans="2:15" x14ac:dyDescent="0.25">
      <c r="B69" s="64"/>
      <c r="C69" s="64">
        <v>34</v>
      </c>
      <c r="D69" s="64"/>
      <c r="E69" s="64"/>
      <c r="F69" s="60" t="s">
        <v>89</v>
      </c>
      <c r="G69" s="61">
        <f>G70</f>
        <v>341.32457362797794</v>
      </c>
      <c r="H69" s="61">
        <v>1061.7824673170085</v>
      </c>
      <c r="I69" s="61">
        <v>1061.7824673170085</v>
      </c>
      <c r="J69" s="61">
        <f>J70</f>
        <v>343.55000000000007</v>
      </c>
      <c r="K69" s="90">
        <f t="shared" si="3"/>
        <v>1.0065199711476025</v>
      </c>
      <c r="L69" s="90">
        <f t="shared" si="4"/>
        <v>0.32355968437500005</v>
      </c>
      <c r="N69" s="66"/>
      <c r="O69" s="66"/>
    </row>
    <row r="70" spans="2:15" hidden="1" x14ac:dyDescent="0.25">
      <c r="B70" s="64"/>
      <c r="C70" s="64"/>
      <c r="D70" s="64">
        <v>343</v>
      </c>
      <c r="E70" s="64"/>
      <c r="F70" s="60" t="s">
        <v>88</v>
      </c>
      <c r="G70" s="61">
        <f>SUM(G71:G72)</f>
        <v>341.32457362797794</v>
      </c>
      <c r="H70" s="61"/>
      <c r="I70" s="61"/>
      <c r="J70" s="61">
        <f>SUM(J71:J72)</f>
        <v>343.55000000000007</v>
      </c>
      <c r="K70" s="90">
        <f t="shared" si="3"/>
        <v>1.0065199711476025</v>
      </c>
      <c r="L70" s="90" t="e">
        <f t="shared" si="4"/>
        <v>#DIV/0!</v>
      </c>
      <c r="N70" s="66"/>
      <c r="O70" s="66"/>
    </row>
    <row r="71" spans="2:15" hidden="1" x14ac:dyDescent="0.25">
      <c r="B71" s="64"/>
      <c r="C71" s="64"/>
      <c r="D71" s="64"/>
      <c r="E71" s="64">
        <v>3431</v>
      </c>
      <c r="F71" s="60" t="s">
        <v>87</v>
      </c>
      <c r="G71" s="61">
        <v>341.32457362797794</v>
      </c>
      <c r="H71" s="61"/>
      <c r="I71" s="61"/>
      <c r="J71" s="61">
        <v>343.55000000000007</v>
      </c>
      <c r="K71" s="90">
        <f t="shared" si="3"/>
        <v>1.0065199711476025</v>
      </c>
      <c r="L71" s="90" t="e">
        <f t="shared" si="4"/>
        <v>#DIV/0!</v>
      </c>
      <c r="N71" s="66"/>
      <c r="O71" s="66"/>
    </row>
    <row r="72" spans="2:15" hidden="1" x14ac:dyDescent="0.25">
      <c r="B72" s="64"/>
      <c r="C72" s="64"/>
      <c r="D72" s="64"/>
      <c r="E72" s="64">
        <v>3433</v>
      </c>
      <c r="F72" s="60" t="s">
        <v>86</v>
      </c>
      <c r="G72" s="61"/>
      <c r="H72" s="61"/>
      <c r="I72" s="61"/>
      <c r="J72" s="61"/>
      <c r="K72" s="90"/>
      <c r="L72" s="90"/>
      <c r="N72" s="66"/>
      <c r="O72" s="66"/>
    </row>
    <row r="73" spans="2:15" x14ac:dyDescent="0.25">
      <c r="B73" s="65">
        <v>4</v>
      </c>
      <c r="C73" s="65"/>
      <c r="D73" s="65"/>
      <c r="E73" s="65"/>
      <c r="F73" s="62" t="s">
        <v>5</v>
      </c>
      <c r="G73" s="63">
        <f>G74+G85</f>
        <v>21219.058995288338</v>
      </c>
      <c r="H73" s="63">
        <f>H74+H85</f>
        <v>39551.396066095956</v>
      </c>
      <c r="I73" s="63">
        <f>I74+I85</f>
        <v>39551.396066095956</v>
      </c>
      <c r="J73" s="63">
        <f>J74+J85</f>
        <v>14676.919999999998</v>
      </c>
      <c r="K73" s="90">
        <f t="shared" si="3"/>
        <v>0.69168571534010947</v>
      </c>
      <c r="L73" s="90">
        <f t="shared" si="4"/>
        <v>0.37108475198885005</v>
      </c>
      <c r="N73" s="66"/>
      <c r="O73" s="66"/>
    </row>
    <row r="74" spans="2:15" ht="30" x14ac:dyDescent="0.25">
      <c r="B74" s="64"/>
      <c r="C74" s="64">
        <v>42</v>
      </c>
      <c r="D74" s="64"/>
      <c r="E74" s="64"/>
      <c r="F74" s="60" t="s">
        <v>85</v>
      </c>
      <c r="G74" s="61">
        <f>G75+G81+G83</f>
        <v>3318.0702103656513</v>
      </c>
      <c r="H74" s="61">
        <v>39551.396066095956</v>
      </c>
      <c r="I74" s="61">
        <v>39551.396066095956</v>
      </c>
      <c r="J74" s="61">
        <f>J75+J81+J83</f>
        <v>12701.919999999998</v>
      </c>
      <c r="K74" s="90">
        <f t="shared" si="3"/>
        <v>3.8281046495999997</v>
      </c>
      <c r="L74" s="90">
        <f t="shared" si="4"/>
        <v>0.32114972575868878</v>
      </c>
      <c r="N74" s="66"/>
      <c r="O74" s="66"/>
    </row>
    <row r="75" spans="2:15" hidden="1" x14ac:dyDescent="0.25">
      <c r="B75" s="64"/>
      <c r="C75" s="64"/>
      <c r="D75" s="64">
        <v>422</v>
      </c>
      <c r="E75" s="64"/>
      <c r="F75" s="60" t="s">
        <v>84</v>
      </c>
      <c r="G75" s="61">
        <f>SUM(G76:G80)</f>
        <v>0</v>
      </c>
      <c r="H75" s="61"/>
      <c r="I75" s="61"/>
      <c r="J75" s="61">
        <f>SUM(J76:J80)</f>
        <v>9203.64</v>
      </c>
      <c r="K75" s="90"/>
      <c r="L75" s="90" t="e">
        <f t="shared" si="4"/>
        <v>#DIV/0!</v>
      </c>
      <c r="N75" s="66"/>
      <c r="O75" s="66"/>
    </row>
    <row r="76" spans="2:15" hidden="1" x14ac:dyDescent="0.25">
      <c r="B76" s="64"/>
      <c r="C76" s="64"/>
      <c r="D76" s="64"/>
      <c r="E76" s="64">
        <v>4221</v>
      </c>
      <c r="F76" s="60" t="s">
        <v>83</v>
      </c>
      <c r="G76" s="61"/>
      <c r="H76" s="61"/>
      <c r="I76" s="61"/>
      <c r="J76" s="61">
        <v>9203.64</v>
      </c>
      <c r="K76" s="90"/>
      <c r="L76" s="90" t="e">
        <f t="shared" si="4"/>
        <v>#DIV/0!</v>
      </c>
      <c r="N76" s="66"/>
      <c r="O76" s="66"/>
    </row>
    <row r="77" spans="2:15" hidden="1" x14ac:dyDescent="0.25">
      <c r="B77" s="64"/>
      <c r="C77" s="64"/>
      <c r="D77" s="64"/>
      <c r="E77" s="64">
        <v>4222</v>
      </c>
      <c r="F77" s="60" t="s">
        <v>82</v>
      </c>
      <c r="G77" s="61"/>
      <c r="H77" s="61"/>
      <c r="I77" s="61"/>
      <c r="J77" s="61"/>
      <c r="K77" s="90"/>
      <c r="L77" s="90"/>
      <c r="N77" s="66"/>
      <c r="O77" s="66"/>
    </row>
    <row r="78" spans="2:15" hidden="1" x14ac:dyDescent="0.25">
      <c r="B78" s="64"/>
      <c r="C78" s="64"/>
      <c r="D78" s="64"/>
      <c r="E78" s="64">
        <v>4223</v>
      </c>
      <c r="F78" s="60" t="s">
        <v>81</v>
      </c>
      <c r="G78" s="61"/>
      <c r="H78" s="61"/>
      <c r="I78" s="61"/>
      <c r="J78" s="61"/>
      <c r="K78" s="90"/>
      <c r="L78" s="90"/>
      <c r="N78" s="66"/>
      <c r="O78" s="66"/>
    </row>
    <row r="79" spans="2:15" hidden="1" x14ac:dyDescent="0.25">
      <c r="B79" s="64"/>
      <c r="C79" s="64"/>
      <c r="D79" s="64"/>
      <c r="E79" s="64">
        <v>4226</v>
      </c>
      <c r="F79" s="60" t="s">
        <v>80</v>
      </c>
      <c r="G79" s="61"/>
      <c r="H79" s="61"/>
      <c r="I79" s="61"/>
      <c r="J79" s="61"/>
      <c r="K79" s="90"/>
      <c r="L79" s="90"/>
      <c r="N79" s="66"/>
      <c r="O79" s="66"/>
    </row>
    <row r="80" spans="2:15" hidden="1" x14ac:dyDescent="0.25">
      <c r="B80" s="64"/>
      <c r="C80" s="64"/>
      <c r="D80" s="64"/>
      <c r="E80" s="64">
        <v>4227</v>
      </c>
      <c r="F80" s="60" t="s">
        <v>79</v>
      </c>
      <c r="G80" s="61"/>
      <c r="H80" s="61"/>
      <c r="I80" s="61"/>
      <c r="J80" s="61"/>
      <c r="K80" s="90"/>
      <c r="L80" s="90"/>
      <c r="N80" s="66"/>
      <c r="O80" s="66"/>
    </row>
    <row r="81" spans="2:15" ht="30" hidden="1" x14ac:dyDescent="0.25">
      <c r="B81" s="64"/>
      <c r="C81" s="64"/>
      <c r="D81" s="64">
        <v>424</v>
      </c>
      <c r="E81" s="64"/>
      <c r="F81" s="60" t="s">
        <v>78</v>
      </c>
      <c r="G81" s="61">
        <f>G82</f>
        <v>3318.0702103656513</v>
      </c>
      <c r="H81" s="61"/>
      <c r="I81" s="61"/>
      <c r="J81" s="61">
        <f>J82</f>
        <v>3498.2799999999997</v>
      </c>
      <c r="K81" s="90">
        <f t="shared" si="3"/>
        <v>1.0543116263999999</v>
      </c>
      <c r="L81" s="90" t="e">
        <f t="shared" si="4"/>
        <v>#DIV/0!</v>
      </c>
      <c r="N81" s="66"/>
      <c r="O81" s="66"/>
    </row>
    <row r="82" spans="2:15" hidden="1" x14ac:dyDescent="0.25">
      <c r="B82" s="64"/>
      <c r="C82" s="64"/>
      <c r="D82" s="64"/>
      <c r="E82" s="64">
        <v>4241</v>
      </c>
      <c r="F82" s="60" t="s">
        <v>77</v>
      </c>
      <c r="G82" s="61">
        <v>3318.0702103656513</v>
      </c>
      <c r="H82" s="61"/>
      <c r="I82" s="61"/>
      <c r="J82" s="61">
        <v>3498.2799999999997</v>
      </c>
      <c r="K82" s="90">
        <f t="shared" si="3"/>
        <v>1.0543116263999999</v>
      </c>
      <c r="L82" s="90" t="e">
        <f t="shared" si="4"/>
        <v>#DIV/0!</v>
      </c>
      <c r="N82" s="66"/>
      <c r="O82" s="66"/>
    </row>
    <row r="83" spans="2:15" hidden="1" x14ac:dyDescent="0.25">
      <c r="B83" s="64"/>
      <c r="C83" s="64"/>
      <c r="D83" s="64">
        <v>426</v>
      </c>
      <c r="E83" s="64"/>
      <c r="F83" s="60" t="s">
        <v>76</v>
      </c>
      <c r="G83" s="61">
        <f>G84</f>
        <v>0</v>
      </c>
      <c r="H83" s="61"/>
      <c r="I83" s="61"/>
      <c r="J83" s="61">
        <f t="shared" ref="H83:J83" si="5">J84</f>
        <v>0</v>
      </c>
      <c r="K83" s="90"/>
      <c r="L83" s="90"/>
      <c r="N83" s="66"/>
      <c r="O83" s="66"/>
    </row>
    <row r="84" spans="2:15" hidden="1" x14ac:dyDescent="0.25">
      <c r="B84" s="64"/>
      <c r="C84" s="64"/>
      <c r="D84" s="64"/>
      <c r="E84" s="64">
        <v>4262</v>
      </c>
      <c r="F84" s="60" t="s">
        <v>75</v>
      </c>
      <c r="G84" s="61">
        <v>0</v>
      </c>
      <c r="H84" s="61"/>
      <c r="I84" s="61"/>
      <c r="J84" s="61"/>
      <c r="K84" s="90"/>
      <c r="L84" s="90"/>
      <c r="N84" s="66"/>
      <c r="O84" s="66"/>
    </row>
    <row r="85" spans="2:15" x14ac:dyDescent="0.25">
      <c r="B85" s="64"/>
      <c r="C85" s="64">
        <v>45</v>
      </c>
      <c r="D85" s="64"/>
      <c r="E85" s="64"/>
      <c r="F85" s="60"/>
      <c r="G85" s="61">
        <f>G86</f>
        <v>17900.988784922687</v>
      </c>
      <c r="H85" s="61">
        <f t="shared" ref="H85:J86" si="6">H86</f>
        <v>0</v>
      </c>
      <c r="I85" s="61">
        <f t="shared" si="6"/>
        <v>0</v>
      </c>
      <c r="J85" s="61">
        <f t="shared" si="6"/>
        <v>1975</v>
      </c>
      <c r="K85" s="90">
        <f t="shared" si="3"/>
        <v>0.11032910101946247</v>
      </c>
      <c r="L85" s="90"/>
      <c r="N85" s="66"/>
      <c r="O85" s="66"/>
    </row>
    <row r="86" spans="2:15" hidden="1" x14ac:dyDescent="0.25">
      <c r="B86" s="64"/>
      <c r="C86" s="64"/>
      <c r="D86" s="64">
        <v>451</v>
      </c>
      <c r="E86" s="64"/>
      <c r="F86" s="60"/>
      <c r="G86" s="61">
        <f>G87</f>
        <v>17900.988784922687</v>
      </c>
      <c r="H86" s="61">
        <f t="shared" si="6"/>
        <v>0</v>
      </c>
      <c r="I86" s="61">
        <f t="shared" si="6"/>
        <v>0</v>
      </c>
      <c r="J86" s="61">
        <f t="shared" si="6"/>
        <v>1975</v>
      </c>
      <c r="K86" s="90">
        <f t="shared" si="3"/>
        <v>0.11032910101946247</v>
      </c>
      <c r="L86" s="90"/>
      <c r="N86" s="66"/>
      <c r="O86" s="66"/>
    </row>
    <row r="87" spans="2:15" hidden="1" x14ac:dyDescent="0.25">
      <c r="B87" s="64"/>
      <c r="C87" s="64"/>
      <c r="D87" s="64"/>
      <c r="E87" s="64">
        <v>4511</v>
      </c>
      <c r="F87" s="60" t="s">
        <v>74</v>
      </c>
      <c r="G87" s="61">
        <v>17900.988784922687</v>
      </c>
      <c r="H87" s="61"/>
      <c r="I87" s="61"/>
      <c r="J87" s="61">
        <v>1975</v>
      </c>
      <c r="K87" s="90">
        <f t="shared" si="3"/>
        <v>0.11032910101946247</v>
      </c>
      <c r="L87" s="90"/>
      <c r="N87" s="66"/>
      <c r="O87" s="66"/>
    </row>
    <row r="88" spans="2:15" x14ac:dyDescent="0.25">
      <c r="N88" s="66"/>
      <c r="O88" s="66"/>
    </row>
  </sheetData>
  <mergeCells count="7">
    <mergeCell ref="B8:F8"/>
    <mergeCell ref="B9:F9"/>
    <mergeCell ref="B30:F30"/>
    <mergeCell ref="B31:F31"/>
    <mergeCell ref="B2:L2"/>
    <mergeCell ref="B4:L4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1EDE-4946-4933-8360-92C47633297B}">
  <dimension ref="B4:L9"/>
  <sheetViews>
    <sheetView workbookViewId="0">
      <selection activeCell="K13" sqref="K13"/>
    </sheetView>
  </sheetViews>
  <sheetFormatPr defaultRowHeight="15" x14ac:dyDescent="0.25"/>
  <cols>
    <col min="7" max="7" width="10.140625" bestFit="1" customWidth="1"/>
    <col min="10" max="10" width="10.140625" bestFit="1" customWidth="1"/>
    <col min="14" max="14" width="12.140625" customWidth="1"/>
  </cols>
  <sheetData>
    <row r="4" spans="2:12" ht="15.75" x14ac:dyDescent="0.25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2:12" ht="15.75" x14ac:dyDescent="0.25">
      <c r="B5" s="138" t="s">
        <v>176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2:12" ht="18" x14ac:dyDescent="0.25">
      <c r="B6" s="17"/>
      <c r="C6" s="17"/>
      <c r="D6" s="17"/>
      <c r="E6" s="17"/>
      <c r="F6" s="17"/>
      <c r="G6" s="17"/>
      <c r="H6" s="17"/>
      <c r="I6" s="17"/>
      <c r="J6" s="3"/>
      <c r="K6" s="3"/>
      <c r="L6" s="3"/>
    </row>
    <row r="7" spans="2:12" ht="63.75" x14ac:dyDescent="0.25">
      <c r="B7" s="132" t="s">
        <v>6</v>
      </c>
      <c r="C7" s="133"/>
      <c r="D7" s="133"/>
      <c r="E7" s="133"/>
      <c r="F7" s="134"/>
      <c r="G7" s="100" t="s">
        <v>49</v>
      </c>
      <c r="H7" s="100" t="s">
        <v>37</v>
      </c>
      <c r="I7" s="100" t="s">
        <v>35</v>
      </c>
      <c r="J7" s="100" t="s">
        <v>50</v>
      </c>
      <c r="K7" s="100" t="s">
        <v>16</v>
      </c>
      <c r="L7" s="100" t="s">
        <v>36</v>
      </c>
    </row>
    <row r="8" spans="2:12" x14ac:dyDescent="0.25">
      <c r="B8" s="101"/>
      <c r="C8" s="102"/>
      <c r="D8" s="102"/>
      <c r="E8" s="102">
        <v>1</v>
      </c>
      <c r="F8" s="103"/>
      <c r="G8" s="103">
        <v>2</v>
      </c>
      <c r="H8" s="103">
        <v>3</v>
      </c>
      <c r="I8" s="103">
        <v>4</v>
      </c>
      <c r="J8" s="103">
        <v>5</v>
      </c>
      <c r="K8" s="103" t="s">
        <v>18</v>
      </c>
      <c r="L8" s="103" t="s">
        <v>19</v>
      </c>
    </row>
    <row r="9" spans="2:12" ht="15" customHeight="1" x14ac:dyDescent="0.25">
      <c r="B9" s="6"/>
      <c r="C9" s="145" t="s">
        <v>178</v>
      </c>
      <c r="D9" s="142" t="s">
        <v>177</v>
      </c>
      <c r="E9" s="143"/>
      <c r="F9" s="144"/>
      <c r="G9" s="56">
        <v>752046.8</v>
      </c>
      <c r="H9" s="4">
        <v>1257434.7615402481</v>
      </c>
      <c r="I9" s="4"/>
      <c r="J9" s="61">
        <v>735428.57000000007</v>
      </c>
      <c r="K9" s="141">
        <f>J9/G9</f>
        <v>0.97790266510009749</v>
      </c>
      <c r="L9" s="141"/>
    </row>
  </sheetData>
  <mergeCells count="4">
    <mergeCell ref="B4:L4"/>
    <mergeCell ref="B5:L5"/>
    <mergeCell ref="B7:F7"/>
    <mergeCell ref="D9:F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8"/>
  <sheetViews>
    <sheetView workbookViewId="0">
      <selection activeCell="B4" sqref="B4:L1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15.75" customHeight="1" x14ac:dyDescent="0.25">
      <c r="B2" s="138" t="s">
        <v>11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8" x14ac:dyDescent="0.25">
      <c r="B3" s="17"/>
      <c r="C3" s="17"/>
      <c r="D3" s="17"/>
      <c r="E3" s="17"/>
      <c r="F3" s="17"/>
      <c r="G3" s="17"/>
      <c r="H3" s="17"/>
      <c r="I3" s="17"/>
      <c r="J3" s="3"/>
      <c r="K3" s="3"/>
      <c r="L3" s="3"/>
    </row>
    <row r="4" spans="2:12" ht="18" customHeight="1" x14ac:dyDescent="0.25">
      <c r="B4" s="138" t="s">
        <v>57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2:12" ht="15.75" customHeight="1" x14ac:dyDescent="0.25">
      <c r="B5" s="138" t="s">
        <v>28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2:12" ht="18" x14ac:dyDescent="0.25">
      <c r="B6" s="17"/>
      <c r="C6" s="17"/>
      <c r="D6" s="17"/>
      <c r="E6" s="17"/>
      <c r="F6" s="17"/>
      <c r="G6" s="17"/>
      <c r="H6" s="17"/>
      <c r="I6" s="17"/>
      <c r="J6" s="3"/>
      <c r="K6" s="3"/>
      <c r="L6" s="3"/>
    </row>
    <row r="7" spans="2:12" ht="25.5" customHeight="1" x14ac:dyDescent="0.25">
      <c r="B7" s="132" t="s">
        <v>6</v>
      </c>
      <c r="C7" s="133"/>
      <c r="D7" s="133"/>
      <c r="E7" s="133"/>
      <c r="F7" s="134"/>
      <c r="G7" s="41" t="s">
        <v>49</v>
      </c>
      <c r="H7" s="41" t="s">
        <v>37</v>
      </c>
      <c r="I7" s="41" t="s">
        <v>35</v>
      </c>
      <c r="J7" s="41" t="s">
        <v>50</v>
      </c>
      <c r="K7" s="41" t="s">
        <v>16</v>
      </c>
      <c r="L7" s="41" t="s">
        <v>36</v>
      </c>
    </row>
    <row r="8" spans="2:12" s="30" customFormat="1" ht="11.25" x14ac:dyDescent="0.2">
      <c r="B8" s="42"/>
      <c r="C8" s="43"/>
      <c r="D8" s="43"/>
      <c r="E8" s="43">
        <v>1</v>
      </c>
      <c r="F8" s="44"/>
      <c r="G8" s="44">
        <v>2</v>
      </c>
      <c r="H8" s="44">
        <v>3</v>
      </c>
      <c r="I8" s="44">
        <v>4</v>
      </c>
      <c r="J8" s="44">
        <v>5</v>
      </c>
      <c r="K8" s="44" t="s">
        <v>18</v>
      </c>
      <c r="L8" s="44" t="s">
        <v>19</v>
      </c>
    </row>
    <row r="9" spans="2:12" ht="25.5" x14ac:dyDescent="0.25">
      <c r="B9" s="6">
        <v>8</v>
      </c>
      <c r="C9" s="6"/>
      <c r="D9" s="6"/>
      <c r="E9" s="6"/>
      <c r="F9" s="6" t="s">
        <v>8</v>
      </c>
      <c r="G9" s="4"/>
      <c r="H9" s="4"/>
      <c r="I9" s="4"/>
      <c r="J9" s="31"/>
      <c r="K9" s="31"/>
      <c r="L9" s="31"/>
    </row>
    <row r="10" spans="2:12" x14ac:dyDescent="0.25">
      <c r="B10" s="6"/>
      <c r="C10" s="11">
        <v>84</v>
      </c>
      <c r="D10" s="11"/>
      <c r="E10" s="11"/>
      <c r="F10" s="11" t="s">
        <v>13</v>
      </c>
      <c r="G10" s="4"/>
      <c r="H10" s="4"/>
      <c r="I10" s="4"/>
      <c r="J10" s="31"/>
      <c r="K10" s="31"/>
      <c r="L10" s="31"/>
    </row>
    <row r="11" spans="2:12" ht="51" x14ac:dyDescent="0.25">
      <c r="B11" s="7"/>
      <c r="C11" s="7"/>
      <c r="D11" s="7">
        <v>841</v>
      </c>
      <c r="E11" s="7"/>
      <c r="F11" s="32" t="s">
        <v>29</v>
      </c>
      <c r="G11" s="4"/>
      <c r="H11" s="4"/>
      <c r="I11" s="4"/>
      <c r="J11" s="31"/>
      <c r="K11" s="31"/>
      <c r="L11" s="31"/>
    </row>
    <row r="12" spans="2:12" ht="25.5" x14ac:dyDescent="0.25">
      <c r="B12" s="7"/>
      <c r="C12" s="7"/>
      <c r="D12" s="7"/>
      <c r="E12" s="7">
        <v>8413</v>
      </c>
      <c r="F12" s="32" t="s">
        <v>30</v>
      </c>
      <c r="G12" s="4"/>
      <c r="H12" s="4"/>
      <c r="I12" s="4"/>
      <c r="J12" s="31"/>
      <c r="K12" s="31"/>
      <c r="L12" s="31"/>
    </row>
    <row r="13" spans="2:12" x14ac:dyDescent="0.25">
      <c r="B13" s="7"/>
      <c r="C13" s="7"/>
      <c r="D13" s="7"/>
      <c r="E13" s="8" t="s">
        <v>23</v>
      </c>
      <c r="F13" s="13"/>
      <c r="G13" s="4"/>
      <c r="H13" s="4"/>
      <c r="I13" s="4"/>
      <c r="J13" s="31"/>
      <c r="K13" s="31"/>
      <c r="L13" s="31"/>
    </row>
    <row r="14" spans="2:12" ht="25.5" x14ac:dyDescent="0.25">
      <c r="B14" s="9">
        <v>5</v>
      </c>
      <c r="C14" s="10"/>
      <c r="D14" s="10"/>
      <c r="E14" s="10"/>
      <c r="F14" s="24" t="s">
        <v>9</v>
      </c>
      <c r="G14" s="4"/>
      <c r="H14" s="4"/>
      <c r="I14" s="4"/>
      <c r="J14" s="31"/>
      <c r="K14" s="31"/>
      <c r="L14" s="31"/>
    </row>
    <row r="15" spans="2:12" ht="25.5" x14ac:dyDescent="0.25">
      <c r="B15" s="11"/>
      <c r="C15" s="11">
        <v>54</v>
      </c>
      <c r="D15" s="11"/>
      <c r="E15" s="11"/>
      <c r="F15" s="25" t="s">
        <v>14</v>
      </c>
      <c r="G15" s="4"/>
      <c r="H15" s="4"/>
      <c r="I15" s="5"/>
      <c r="J15" s="31"/>
      <c r="K15" s="31"/>
      <c r="L15" s="31"/>
    </row>
    <row r="16" spans="2:12" ht="63.75" x14ac:dyDescent="0.25">
      <c r="B16" s="11"/>
      <c r="C16" s="11"/>
      <c r="D16" s="11">
        <v>541</v>
      </c>
      <c r="E16" s="32"/>
      <c r="F16" s="32" t="s">
        <v>31</v>
      </c>
      <c r="G16" s="4"/>
      <c r="H16" s="4"/>
      <c r="I16" s="5"/>
      <c r="J16" s="31"/>
      <c r="K16" s="31"/>
      <c r="L16" s="31"/>
    </row>
    <row r="17" spans="2:12" ht="38.25" x14ac:dyDescent="0.25">
      <c r="B17" s="11"/>
      <c r="C17" s="11"/>
      <c r="D17" s="11"/>
      <c r="E17" s="32">
        <v>5413</v>
      </c>
      <c r="F17" s="32" t="s">
        <v>32</v>
      </c>
      <c r="G17" s="4"/>
      <c r="H17" s="4"/>
      <c r="I17" s="5"/>
      <c r="J17" s="31"/>
      <c r="K17" s="31"/>
      <c r="L17" s="31"/>
    </row>
    <row r="18" spans="2:12" x14ac:dyDescent="0.25">
      <c r="B18" s="12" t="s">
        <v>15</v>
      </c>
      <c r="C18" s="10"/>
      <c r="D18" s="10"/>
      <c r="E18" s="10"/>
      <c r="F18" s="24" t="s">
        <v>23</v>
      </c>
      <c r="G18" s="4"/>
      <c r="H18" s="4"/>
      <c r="I18" s="4"/>
      <c r="J18" s="31"/>
      <c r="K18" s="31"/>
      <c r="L18" s="31"/>
    </row>
  </sheetData>
  <mergeCells count="4">
    <mergeCell ref="B7:F7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79"/>
  <sheetViews>
    <sheetView workbookViewId="0">
      <selection activeCell="L47" sqref="L47"/>
    </sheetView>
  </sheetViews>
  <sheetFormatPr defaultRowHeight="15" x14ac:dyDescent="0.25"/>
  <cols>
    <col min="1" max="1" width="4.42578125" customWidth="1"/>
    <col min="2" max="2" width="7.42578125" bestFit="1" customWidth="1"/>
    <col min="3" max="3" width="13.5703125" customWidth="1"/>
    <col min="4" max="4" width="8" style="76" customWidth="1"/>
    <col min="5" max="5" width="48.85546875" customWidth="1"/>
    <col min="6" max="9" width="20.7109375" customWidth="1"/>
    <col min="11" max="11" width="10.140625" bestFit="1" customWidth="1"/>
  </cols>
  <sheetData>
    <row r="1" spans="2:11" ht="18" customHeight="1" x14ac:dyDescent="0.25">
      <c r="B1" s="138" t="s">
        <v>10</v>
      </c>
      <c r="C1" s="139"/>
      <c r="D1" s="139"/>
      <c r="E1" s="139"/>
      <c r="F1" s="139"/>
      <c r="G1" s="139"/>
      <c r="H1" s="139"/>
      <c r="I1" s="139"/>
    </row>
    <row r="2" spans="2:11" ht="18" x14ac:dyDescent="0.25">
      <c r="B2" s="17"/>
      <c r="C2" s="17"/>
      <c r="D2" s="73"/>
      <c r="E2" s="17"/>
      <c r="F2" s="17"/>
      <c r="G2" s="17"/>
      <c r="H2" s="17"/>
      <c r="I2" s="3"/>
    </row>
    <row r="3" spans="2:11" ht="15.75" x14ac:dyDescent="0.25">
      <c r="B3" s="140" t="s">
        <v>56</v>
      </c>
      <c r="C3" s="140"/>
      <c r="D3" s="140"/>
      <c r="E3" s="140"/>
      <c r="F3" s="140"/>
      <c r="G3" s="140"/>
      <c r="H3" s="140"/>
      <c r="I3" s="140"/>
    </row>
    <row r="4" spans="2:11" ht="15.75" x14ac:dyDescent="0.25">
      <c r="B4" s="38"/>
      <c r="C4" s="38"/>
      <c r="D4" s="74"/>
      <c r="E4" s="38"/>
      <c r="F4" s="38"/>
      <c r="G4" s="38"/>
      <c r="H4" s="38"/>
      <c r="I4" s="38"/>
    </row>
    <row r="5" spans="2:11" ht="25.5" x14ac:dyDescent="0.25">
      <c r="B5" s="132" t="s">
        <v>6</v>
      </c>
      <c r="C5" s="133"/>
      <c r="D5" s="133"/>
      <c r="E5" s="134"/>
      <c r="F5" s="39" t="s">
        <v>37</v>
      </c>
      <c r="G5" s="39" t="s">
        <v>35</v>
      </c>
      <c r="H5" s="39" t="s">
        <v>58</v>
      </c>
      <c r="I5" s="39" t="s">
        <v>36</v>
      </c>
    </row>
    <row r="6" spans="2:11" s="30" customFormat="1" ht="11.25" x14ac:dyDescent="0.2">
      <c r="B6" s="135">
        <v>1</v>
      </c>
      <c r="C6" s="136"/>
      <c r="D6" s="136"/>
      <c r="E6" s="137"/>
      <c r="F6" s="40">
        <v>2</v>
      </c>
      <c r="G6" s="40">
        <v>3</v>
      </c>
      <c r="H6" s="40">
        <v>4</v>
      </c>
      <c r="I6" s="40" t="s">
        <v>33</v>
      </c>
    </row>
    <row r="7" spans="2:11" x14ac:dyDescent="0.25">
      <c r="B7" s="93"/>
      <c r="C7" s="93"/>
      <c r="D7" s="94"/>
      <c r="E7" s="95" t="s">
        <v>117</v>
      </c>
      <c r="F7" s="84">
        <f>F8+F28+F37</f>
        <v>1062372.0220319862</v>
      </c>
      <c r="G7" s="84">
        <f>G8+G28+G37</f>
        <v>1088872.0220319862</v>
      </c>
      <c r="H7" s="84">
        <f>H8+H28+H37</f>
        <v>735428.57000000007</v>
      </c>
      <c r="I7" s="96">
        <f>H7/G7</f>
        <v>0.67540404668272069</v>
      </c>
    </row>
    <row r="8" spans="2:11" ht="26.25" x14ac:dyDescent="0.25">
      <c r="B8" s="70"/>
      <c r="C8" s="70" t="s">
        <v>118</v>
      </c>
      <c r="D8" s="75" t="s">
        <v>119</v>
      </c>
      <c r="E8" s="71" t="s">
        <v>120</v>
      </c>
      <c r="F8" s="80">
        <f>SUM(F9:F27)</f>
        <v>111014.93131594664</v>
      </c>
      <c r="G8" s="80">
        <f>SUM(G9:G27)</f>
        <v>137514.93131594663</v>
      </c>
      <c r="H8" s="80">
        <f>SUM(H9:H27)</f>
        <v>60288.57</v>
      </c>
      <c r="I8" s="92">
        <f>H8/G8</f>
        <v>0.43841471920954062</v>
      </c>
      <c r="K8" s="54"/>
    </row>
    <row r="9" spans="2:11" x14ac:dyDescent="0.25">
      <c r="B9" s="31"/>
      <c r="C9" s="31"/>
      <c r="D9" s="64" t="s">
        <v>121</v>
      </c>
      <c r="E9" s="72" t="s">
        <v>27</v>
      </c>
      <c r="F9" s="61">
        <v>3981.6842524387812</v>
      </c>
      <c r="G9" s="61">
        <v>3981.6842524387812</v>
      </c>
      <c r="H9" s="61">
        <v>3009.079999999999</v>
      </c>
      <c r="I9" s="90">
        <f>H9/G9</f>
        <v>0.75573044199999984</v>
      </c>
    </row>
    <row r="10" spans="2:11" x14ac:dyDescent="0.25">
      <c r="B10" s="31"/>
      <c r="C10" s="31"/>
      <c r="D10" s="64" t="s">
        <v>122</v>
      </c>
      <c r="E10" s="72" t="s">
        <v>112</v>
      </c>
      <c r="F10" s="61">
        <v>331.80702103656512</v>
      </c>
      <c r="G10" s="61">
        <v>331.80702103656512</v>
      </c>
      <c r="H10" s="61">
        <v>494</v>
      </c>
      <c r="I10" s="90">
        <f t="shared" ref="I10:I74" si="0">H10/G10</f>
        <v>1.4888172000000002</v>
      </c>
    </row>
    <row r="11" spans="2:11" x14ac:dyDescent="0.25">
      <c r="B11" s="31"/>
      <c r="C11" s="31"/>
      <c r="D11" s="64" t="s">
        <v>123</v>
      </c>
      <c r="E11" s="72" t="s">
        <v>110</v>
      </c>
      <c r="F11" s="61">
        <v>6897.3389076912863</v>
      </c>
      <c r="G11" s="61">
        <v>6897.3389076912863</v>
      </c>
      <c r="H11" s="61">
        <v>5302.5200000000013</v>
      </c>
      <c r="I11" s="90">
        <f t="shared" si="0"/>
        <v>0.76877765047721702</v>
      </c>
    </row>
    <row r="12" spans="2:11" x14ac:dyDescent="0.25">
      <c r="B12" s="31"/>
      <c r="C12" s="31"/>
      <c r="D12" s="64" t="s">
        <v>124</v>
      </c>
      <c r="E12" s="72" t="s">
        <v>108</v>
      </c>
      <c r="F12" s="61">
        <v>31853.474019510249</v>
      </c>
      <c r="G12" s="61">
        <v>31853.474019510249</v>
      </c>
      <c r="H12" s="61">
        <v>14840.54</v>
      </c>
      <c r="I12" s="90">
        <f t="shared" si="0"/>
        <v>0.46590020262500009</v>
      </c>
    </row>
    <row r="13" spans="2:11" x14ac:dyDescent="0.25">
      <c r="B13" s="31"/>
      <c r="C13" s="31"/>
      <c r="D13" s="64" t="s">
        <v>125</v>
      </c>
      <c r="E13" s="72" t="s">
        <v>107</v>
      </c>
      <c r="F13" s="61">
        <v>1327.2280841462605</v>
      </c>
      <c r="G13" s="61">
        <v>1327.2280841462605</v>
      </c>
      <c r="H13" s="61">
        <v>1721.1</v>
      </c>
      <c r="I13" s="90">
        <f t="shared" si="0"/>
        <v>1.296762795</v>
      </c>
    </row>
    <row r="14" spans="2:11" x14ac:dyDescent="0.25">
      <c r="B14" s="31"/>
      <c r="C14" s="31"/>
      <c r="D14" s="64" t="s">
        <v>126</v>
      </c>
      <c r="E14" s="72" t="s">
        <v>103</v>
      </c>
      <c r="F14" s="61">
        <v>35835.158271949032</v>
      </c>
      <c r="G14" s="61">
        <v>35835.158271949032</v>
      </c>
      <c r="H14" s="61">
        <v>12725.220000000001</v>
      </c>
      <c r="I14" s="90">
        <f t="shared" si="0"/>
        <v>0.35510433366666672</v>
      </c>
    </row>
    <row r="15" spans="2:11" x14ac:dyDescent="0.25">
      <c r="B15" s="31"/>
      <c r="C15" s="31"/>
      <c r="D15" s="64" t="s">
        <v>127</v>
      </c>
      <c r="E15" s="72" t="s">
        <v>102</v>
      </c>
      <c r="F15" s="61">
        <v>12472.493197956068</v>
      </c>
      <c r="G15" s="61">
        <v>12472.493197956068</v>
      </c>
      <c r="H15" s="61">
        <v>1566.44</v>
      </c>
      <c r="I15" s="90">
        <f t="shared" si="0"/>
        <v>0.125591569795901</v>
      </c>
    </row>
    <row r="16" spans="2:11" x14ac:dyDescent="0.25">
      <c r="B16" s="31"/>
      <c r="C16" s="31"/>
      <c r="D16" s="64" t="s">
        <v>128</v>
      </c>
      <c r="E16" s="72" t="s">
        <v>100</v>
      </c>
      <c r="F16" s="61">
        <v>8626.9825469506923</v>
      </c>
      <c r="G16" s="61">
        <v>8626.9825469506923</v>
      </c>
      <c r="H16" s="61">
        <v>2914.22</v>
      </c>
      <c r="I16" s="90">
        <f t="shared" si="0"/>
        <v>0.33780293215384616</v>
      </c>
    </row>
    <row r="17" spans="2:13" x14ac:dyDescent="0.25">
      <c r="B17" s="31"/>
      <c r="C17" s="31"/>
      <c r="D17" s="64" t="s">
        <v>129</v>
      </c>
      <c r="E17" s="72" t="s">
        <v>99</v>
      </c>
      <c r="F17" s="61">
        <v>2654.4561682925209</v>
      </c>
      <c r="G17" s="61">
        <v>2654.4561682925209</v>
      </c>
      <c r="H17" s="61">
        <v>392.85</v>
      </c>
      <c r="I17" s="90">
        <f t="shared" si="0"/>
        <v>0.14799641625000001</v>
      </c>
    </row>
    <row r="18" spans="2:13" x14ac:dyDescent="0.25">
      <c r="B18" s="31"/>
      <c r="C18" s="31"/>
      <c r="D18" s="64" t="s">
        <v>130</v>
      </c>
      <c r="E18" s="72" t="s">
        <v>98</v>
      </c>
      <c r="F18" s="61">
        <v>1327.2280841462605</v>
      </c>
      <c r="G18" s="61">
        <v>1327.2280841462605</v>
      </c>
      <c r="H18" s="61">
        <v>268.28999999999996</v>
      </c>
      <c r="I18" s="90">
        <f t="shared" si="0"/>
        <v>0.20214310049999998</v>
      </c>
    </row>
    <row r="19" spans="2:13" x14ac:dyDescent="0.25">
      <c r="B19" s="31"/>
      <c r="C19" s="31"/>
      <c r="D19" s="64" t="s">
        <v>131</v>
      </c>
      <c r="E19" s="72" t="s">
        <v>97</v>
      </c>
      <c r="F19" s="61">
        <v>1327.2280841462605</v>
      </c>
      <c r="G19" s="61">
        <v>1327.2280841462605</v>
      </c>
      <c r="H19" s="61">
        <v>981.39</v>
      </c>
      <c r="I19" s="90">
        <f t="shared" si="0"/>
        <v>0.7394282955</v>
      </c>
    </row>
    <row r="20" spans="2:13" x14ac:dyDescent="0.25">
      <c r="B20" s="31"/>
      <c r="C20" s="31"/>
      <c r="D20" s="64" t="s">
        <v>132</v>
      </c>
      <c r="E20" s="72" t="s">
        <v>96</v>
      </c>
      <c r="F20" s="61">
        <v>530.89123365850423</v>
      </c>
      <c r="G20" s="61">
        <v>530.89123365850423</v>
      </c>
      <c r="H20" s="61">
        <v>275.88</v>
      </c>
      <c r="I20" s="90">
        <f t="shared" si="0"/>
        <v>0.51965446500000001</v>
      </c>
    </row>
    <row r="21" spans="2:13" x14ac:dyDescent="0.25">
      <c r="B21" s="31"/>
      <c r="C21" s="31"/>
      <c r="D21" s="64" t="s">
        <v>133</v>
      </c>
      <c r="E21" s="72" t="s">
        <v>95</v>
      </c>
      <c r="F21" s="61">
        <v>1061.7824673170085</v>
      </c>
      <c r="G21" s="61">
        <v>1061.7824673170085</v>
      </c>
      <c r="H21" s="61">
        <v>452.4</v>
      </c>
      <c r="I21" s="90">
        <f t="shared" si="0"/>
        <v>0.42607597499999994</v>
      </c>
    </row>
    <row r="22" spans="2:13" x14ac:dyDescent="0.25">
      <c r="B22" s="31"/>
      <c r="C22" s="31"/>
      <c r="D22" s="64" t="s">
        <v>134</v>
      </c>
      <c r="E22" s="72" t="s">
        <v>94</v>
      </c>
      <c r="F22" s="61">
        <v>663.61404207313024</v>
      </c>
      <c r="G22" s="61">
        <v>663.61404207313024</v>
      </c>
      <c r="H22" s="61">
        <v>0</v>
      </c>
      <c r="I22" s="90">
        <f t="shared" si="0"/>
        <v>0</v>
      </c>
    </row>
    <row r="23" spans="2:13" x14ac:dyDescent="0.25">
      <c r="B23" s="31"/>
      <c r="C23" s="31"/>
      <c r="D23" s="64" t="s">
        <v>135</v>
      </c>
      <c r="E23" s="72" t="s">
        <v>93</v>
      </c>
      <c r="F23" s="61">
        <v>1061.7824673170085</v>
      </c>
      <c r="G23" s="61">
        <v>1061.7824673170085</v>
      </c>
      <c r="H23" s="61">
        <v>324.16999999999996</v>
      </c>
      <c r="I23" s="90">
        <f t="shared" si="0"/>
        <v>0.30530735812499993</v>
      </c>
    </row>
    <row r="24" spans="2:13" x14ac:dyDescent="0.25">
      <c r="B24" s="31"/>
      <c r="C24" s="31"/>
      <c r="D24" s="64" t="s">
        <v>136</v>
      </c>
      <c r="E24" s="72" t="s">
        <v>87</v>
      </c>
      <c r="F24" s="61">
        <v>1061.7824673170085</v>
      </c>
      <c r="G24" s="61">
        <v>1061.7824673170085</v>
      </c>
      <c r="H24" s="61">
        <v>343.55000000000007</v>
      </c>
      <c r="I24" s="90">
        <f t="shared" si="0"/>
        <v>0.32355968437500005</v>
      </c>
    </row>
    <row r="25" spans="2:13" x14ac:dyDescent="0.25">
      <c r="B25" s="31"/>
      <c r="C25" s="31"/>
      <c r="D25" s="64" t="s">
        <v>137</v>
      </c>
      <c r="E25" s="72" t="s">
        <v>83</v>
      </c>
      <c r="F25" s="61"/>
      <c r="G25" s="61">
        <v>9000</v>
      </c>
      <c r="H25" s="61">
        <v>9203.64</v>
      </c>
      <c r="I25" s="90">
        <f t="shared" si="0"/>
        <v>1.0226266666666666</v>
      </c>
      <c r="K25" s="54"/>
      <c r="M25" s="54"/>
    </row>
    <row r="26" spans="2:13" x14ac:dyDescent="0.25">
      <c r="B26" s="31"/>
      <c r="C26" s="31"/>
      <c r="D26" s="64" t="s">
        <v>138</v>
      </c>
      <c r="E26" s="72" t="s">
        <v>77</v>
      </c>
      <c r="F26" s="61"/>
      <c r="G26" s="61">
        <v>3500</v>
      </c>
      <c r="H26" s="61">
        <v>3498.2799999999997</v>
      </c>
      <c r="I26" s="90">
        <f t="shared" si="0"/>
        <v>0.9995085714285713</v>
      </c>
      <c r="K26" s="54"/>
    </row>
    <row r="27" spans="2:13" x14ac:dyDescent="0.25">
      <c r="B27" s="31"/>
      <c r="C27" s="31"/>
      <c r="D27" s="64" t="s">
        <v>139</v>
      </c>
      <c r="E27" s="72" t="s">
        <v>74</v>
      </c>
      <c r="F27" s="61"/>
      <c r="G27" s="61">
        <v>14000</v>
      </c>
      <c r="H27" s="61">
        <v>1975</v>
      </c>
      <c r="I27" s="90">
        <f t="shared" si="0"/>
        <v>0.14107142857142857</v>
      </c>
      <c r="M27" s="54"/>
    </row>
    <row r="28" spans="2:13" x14ac:dyDescent="0.25">
      <c r="B28" s="70"/>
      <c r="C28" s="70" t="s">
        <v>118</v>
      </c>
      <c r="D28" s="75" t="s">
        <v>140</v>
      </c>
      <c r="E28" s="71" t="s">
        <v>141</v>
      </c>
      <c r="F28" s="80">
        <f>SUM(F29:F36)</f>
        <v>951357.09071603941</v>
      </c>
      <c r="G28" s="80">
        <f t="shared" ref="G28:H28" si="1">SUM(G29:G36)</f>
        <v>951357.09071603941</v>
      </c>
      <c r="H28" s="80">
        <f t="shared" si="1"/>
        <v>626384.8600000001</v>
      </c>
      <c r="I28" s="92">
        <f t="shared" si="0"/>
        <v>0.65841193187360514</v>
      </c>
    </row>
    <row r="29" spans="2:13" x14ac:dyDescent="0.25">
      <c r="B29" s="31"/>
      <c r="C29" s="31"/>
      <c r="D29" s="64" t="s">
        <v>142</v>
      </c>
      <c r="E29" s="72" t="s">
        <v>25</v>
      </c>
      <c r="F29" s="61">
        <v>756520.00796336844</v>
      </c>
      <c r="G29" s="61">
        <v>756520.00796336844</v>
      </c>
      <c r="H29" s="61">
        <v>507571.05000000005</v>
      </c>
      <c r="I29" s="90">
        <f t="shared" si="0"/>
        <v>0.67092878530263167</v>
      </c>
    </row>
    <row r="30" spans="2:13" x14ac:dyDescent="0.25">
      <c r="B30" s="31"/>
      <c r="C30" s="31"/>
      <c r="D30" s="64" t="s">
        <v>143</v>
      </c>
      <c r="E30" s="72" t="s">
        <v>116</v>
      </c>
      <c r="F30" s="61">
        <v>31853.474019510249</v>
      </c>
      <c r="G30" s="61">
        <v>31853.474019510249</v>
      </c>
      <c r="H30" s="61">
        <v>20417.169999999998</v>
      </c>
      <c r="I30" s="90">
        <f t="shared" si="0"/>
        <v>0.64097153068750001</v>
      </c>
    </row>
    <row r="31" spans="2:13" x14ac:dyDescent="0.25">
      <c r="B31" s="31"/>
      <c r="C31" s="31"/>
      <c r="D31" s="64" t="s">
        <v>144</v>
      </c>
      <c r="E31" s="72" t="s">
        <v>114</v>
      </c>
      <c r="F31" s="61">
        <v>123432.21182560222</v>
      </c>
      <c r="G31" s="61">
        <v>123432.21182560222</v>
      </c>
      <c r="H31" s="61">
        <v>83749.180000000008</v>
      </c>
      <c r="I31" s="90">
        <f t="shared" si="0"/>
        <v>0.67850343732258078</v>
      </c>
    </row>
    <row r="32" spans="2:13" x14ac:dyDescent="0.25">
      <c r="B32" s="31"/>
      <c r="C32" s="31"/>
      <c r="D32" s="64" t="s">
        <v>145</v>
      </c>
      <c r="E32" s="72" t="s">
        <v>113</v>
      </c>
      <c r="F32" s="61">
        <v>13272.280841462605</v>
      </c>
      <c r="G32" s="61">
        <v>13272.280841462605</v>
      </c>
      <c r="H32" s="61">
        <v>14647.46</v>
      </c>
      <c r="I32" s="90">
        <f t="shared" si="0"/>
        <v>1.1036128736999999</v>
      </c>
    </row>
    <row r="33" spans="2:9" x14ac:dyDescent="0.25">
      <c r="B33" s="31"/>
      <c r="C33" s="31"/>
      <c r="D33" s="64">
        <v>3236</v>
      </c>
      <c r="E33" s="72" t="s">
        <v>99</v>
      </c>
      <c r="F33" s="61"/>
      <c r="G33" s="61"/>
      <c r="H33" s="61"/>
      <c r="I33" s="90"/>
    </row>
    <row r="34" spans="2:9" x14ac:dyDescent="0.25">
      <c r="B34" s="31"/>
      <c r="C34" s="31"/>
      <c r="D34" s="64" t="s">
        <v>146</v>
      </c>
      <c r="E34" s="72" t="s">
        <v>147</v>
      </c>
      <c r="F34" s="61"/>
      <c r="G34" s="61"/>
      <c r="H34" s="61"/>
      <c r="I34" s="90"/>
    </row>
    <row r="35" spans="2:9" x14ac:dyDescent="0.25">
      <c r="B35" s="31"/>
      <c r="C35" s="31"/>
      <c r="D35" s="64">
        <v>3296</v>
      </c>
      <c r="E35" s="72" t="s">
        <v>91</v>
      </c>
      <c r="F35" s="61"/>
      <c r="G35" s="61"/>
      <c r="H35" s="61"/>
      <c r="I35" s="90"/>
    </row>
    <row r="36" spans="2:9" x14ac:dyDescent="0.25">
      <c r="B36" s="31"/>
      <c r="C36" s="31"/>
      <c r="D36" s="64">
        <v>4241</v>
      </c>
      <c r="E36" s="72" t="s">
        <v>77</v>
      </c>
      <c r="F36" s="61">
        <v>26279.116066095958</v>
      </c>
      <c r="G36" s="61">
        <v>26279.116066095958</v>
      </c>
      <c r="H36" s="61">
        <v>0</v>
      </c>
      <c r="I36" s="90">
        <f t="shared" si="0"/>
        <v>0</v>
      </c>
    </row>
    <row r="37" spans="2:9" x14ac:dyDescent="0.25">
      <c r="B37" s="70"/>
      <c r="C37" s="70" t="s">
        <v>118</v>
      </c>
      <c r="D37" s="75"/>
      <c r="E37" s="71" t="s">
        <v>175</v>
      </c>
      <c r="F37" s="80">
        <f>F38</f>
        <v>0</v>
      </c>
      <c r="G37" s="80">
        <f t="shared" ref="G37:H37" si="2">G38</f>
        <v>0</v>
      </c>
      <c r="H37" s="80">
        <f t="shared" si="2"/>
        <v>48755.140000000007</v>
      </c>
      <c r="I37" s="92"/>
    </row>
    <row r="38" spans="2:9" x14ac:dyDescent="0.25">
      <c r="B38" s="31"/>
      <c r="C38" s="31"/>
      <c r="D38" s="64">
        <v>3222</v>
      </c>
      <c r="E38" s="72" t="s">
        <v>109</v>
      </c>
      <c r="F38" s="61"/>
      <c r="G38" s="61"/>
      <c r="H38" s="61">
        <v>48755.140000000007</v>
      </c>
      <c r="I38" s="90"/>
    </row>
    <row r="39" spans="2:9" ht="26.25" x14ac:dyDescent="0.25">
      <c r="B39" s="81"/>
      <c r="C39" s="81" t="s">
        <v>148</v>
      </c>
      <c r="D39" s="82" t="s">
        <v>149</v>
      </c>
      <c r="E39" s="83" t="s">
        <v>150</v>
      </c>
      <c r="F39" s="84">
        <f>F40+F64+F72+F77</f>
        <v>190135.68950826197</v>
      </c>
      <c r="G39" s="84">
        <f t="shared" ref="G39:H39" si="3">G40+G64+G72+G77</f>
        <v>190135.68950826197</v>
      </c>
      <c r="H39" s="84">
        <f t="shared" si="3"/>
        <v>85927.09</v>
      </c>
      <c r="I39" s="96">
        <f t="shared" si="0"/>
        <v>0.45192509739875114</v>
      </c>
    </row>
    <row r="40" spans="2:9" ht="26.25" x14ac:dyDescent="0.25">
      <c r="B40" s="69"/>
      <c r="C40" s="69" t="s">
        <v>151</v>
      </c>
      <c r="D40" s="77" t="s">
        <v>152</v>
      </c>
      <c r="E40" s="78" t="s">
        <v>153</v>
      </c>
      <c r="F40" s="79">
        <f>F41+F47+F52+F57+F59</f>
        <v>147398.94519875239</v>
      </c>
      <c r="G40" s="79">
        <f t="shared" ref="G40:H40" si="4">G41+G47+G52+G57+G59</f>
        <v>147398.94519875239</v>
      </c>
      <c r="H40" s="79">
        <f t="shared" si="4"/>
        <v>61395.621200000009</v>
      </c>
      <c r="I40" s="91">
        <f t="shared" si="0"/>
        <v>0.41652686942375533</v>
      </c>
    </row>
    <row r="41" spans="2:9" x14ac:dyDescent="0.25">
      <c r="B41" s="70"/>
      <c r="C41" s="70" t="s">
        <v>118</v>
      </c>
      <c r="D41" s="75" t="s">
        <v>154</v>
      </c>
      <c r="E41" s="71" t="s">
        <v>155</v>
      </c>
      <c r="F41" s="80">
        <f>SUM(F42:F45)</f>
        <v>68179.726509390137</v>
      </c>
      <c r="G41" s="80">
        <f t="shared" ref="G41:H41" si="5">SUM(G42:G45)</f>
        <v>68179.726509390137</v>
      </c>
      <c r="H41" s="80">
        <f>SUM(H42:H46)</f>
        <v>35534.689999999995</v>
      </c>
      <c r="I41" s="92">
        <f t="shared" si="0"/>
        <v>0.52119144237262283</v>
      </c>
    </row>
    <row r="42" spans="2:9" x14ac:dyDescent="0.25">
      <c r="B42" s="31"/>
      <c r="C42" s="31"/>
      <c r="D42" s="64" t="s">
        <v>142</v>
      </c>
      <c r="E42" s="72" t="s">
        <v>25</v>
      </c>
      <c r="F42" s="61">
        <v>56113.73</v>
      </c>
      <c r="G42" s="61">
        <v>56113.73</v>
      </c>
      <c r="H42" s="61">
        <v>28537.809999999998</v>
      </c>
      <c r="I42" s="90">
        <f t="shared" si="0"/>
        <v>0.50857089699793612</v>
      </c>
    </row>
    <row r="43" spans="2:9" x14ac:dyDescent="0.25">
      <c r="B43" s="31"/>
      <c r="C43" s="31"/>
      <c r="D43" s="64" t="s">
        <v>143</v>
      </c>
      <c r="E43" s="72" t="s">
        <v>116</v>
      </c>
      <c r="F43" s="61">
        <v>1725.3965093901386</v>
      </c>
      <c r="G43" s="61">
        <v>1725.3965093901386</v>
      </c>
      <c r="H43" s="61">
        <v>600</v>
      </c>
      <c r="I43" s="90">
        <f t="shared" si="0"/>
        <v>0.34774615384615387</v>
      </c>
    </row>
    <row r="44" spans="2:9" x14ac:dyDescent="0.25">
      <c r="B44" s="31"/>
      <c r="C44" s="31"/>
      <c r="D44" s="64" t="s">
        <v>144</v>
      </c>
      <c r="E44" s="72" t="s">
        <v>114</v>
      </c>
      <c r="F44" s="61">
        <v>10340.6</v>
      </c>
      <c r="G44" s="61">
        <v>10340.6</v>
      </c>
      <c r="H44" s="61">
        <v>4708.7299999999996</v>
      </c>
      <c r="I44" s="90">
        <f t="shared" si="0"/>
        <v>0.45536332514554273</v>
      </c>
    </row>
    <row r="45" spans="2:9" x14ac:dyDescent="0.25">
      <c r="B45" s="31"/>
      <c r="C45" s="31"/>
      <c r="D45" s="64">
        <v>3212</v>
      </c>
      <c r="E45" s="72" t="s">
        <v>113</v>
      </c>
      <c r="F45" s="61"/>
      <c r="G45" s="61"/>
      <c r="H45" s="61"/>
      <c r="I45" s="90"/>
    </row>
    <row r="46" spans="2:9" x14ac:dyDescent="0.25">
      <c r="B46" s="31"/>
      <c r="C46" s="31"/>
      <c r="D46" s="64">
        <v>3221</v>
      </c>
      <c r="E46" s="87" t="s">
        <v>110</v>
      </c>
      <c r="F46" s="61">
        <v>4927.05</v>
      </c>
      <c r="G46" s="61">
        <v>4927.05</v>
      </c>
      <c r="H46" s="88">
        <v>1688.15</v>
      </c>
      <c r="I46" s="90">
        <f t="shared" si="0"/>
        <v>0.34262895647496983</v>
      </c>
    </row>
    <row r="47" spans="2:9" ht="26.25" x14ac:dyDescent="0.25">
      <c r="B47" s="70"/>
      <c r="C47" s="70" t="s">
        <v>118</v>
      </c>
      <c r="D47" s="75" t="s">
        <v>154</v>
      </c>
      <c r="E47" s="71" t="s">
        <v>156</v>
      </c>
      <c r="F47" s="80">
        <f>SUM(F48:F51)</f>
        <v>6237.9800000000005</v>
      </c>
      <c r="G47" s="80">
        <f t="shared" ref="G47:H47" si="6">SUM(G48:G51)</f>
        <v>6237.9800000000005</v>
      </c>
      <c r="H47" s="80">
        <f t="shared" si="6"/>
        <v>3988.0612000000001</v>
      </c>
      <c r="I47" s="92">
        <f t="shared" si="0"/>
        <v>0.63931933093725846</v>
      </c>
    </row>
    <row r="48" spans="2:9" x14ac:dyDescent="0.25">
      <c r="B48" s="31"/>
      <c r="C48" s="31"/>
      <c r="D48" s="64" t="s">
        <v>142</v>
      </c>
      <c r="E48" s="72" t="s">
        <v>25</v>
      </c>
      <c r="F48" s="61">
        <v>5441.64</v>
      </c>
      <c r="G48" s="61">
        <v>5441.64</v>
      </c>
      <c r="H48" s="61">
        <v>3423.1939000000002</v>
      </c>
      <c r="I48" s="90">
        <f t="shared" si="0"/>
        <v>0.62907393726891159</v>
      </c>
    </row>
    <row r="49" spans="2:11" x14ac:dyDescent="0.25">
      <c r="B49" s="31"/>
      <c r="C49" s="31"/>
      <c r="D49" s="64" t="s">
        <v>143</v>
      </c>
      <c r="E49" s="72" t="s">
        <v>116</v>
      </c>
      <c r="F49" s="61">
        <v>0</v>
      </c>
      <c r="G49" s="61">
        <v>0</v>
      </c>
      <c r="H49" s="61"/>
      <c r="I49" s="90"/>
    </row>
    <row r="50" spans="2:11" x14ac:dyDescent="0.25">
      <c r="B50" s="31"/>
      <c r="C50" s="31"/>
      <c r="D50" s="64" t="s">
        <v>144</v>
      </c>
      <c r="E50" s="72" t="s">
        <v>114</v>
      </c>
      <c r="F50" s="61">
        <v>796.34</v>
      </c>
      <c r="G50" s="61">
        <v>796.34</v>
      </c>
      <c r="H50" s="61">
        <v>564.8673</v>
      </c>
      <c r="I50" s="90">
        <f t="shared" si="0"/>
        <v>0.70932930657759241</v>
      </c>
    </row>
    <row r="51" spans="2:11" x14ac:dyDescent="0.25">
      <c r="B51" s="31"/>
      <c r="C51" s="31"/>
      <c r="D51" s="64">
        <v>3212</v>
      </c>
      <c r="E51" s="72" t="s">
        <v>113</v>
      </c>
      <c r="F51" s="61"/>
      <c r="G51" s="61"/>
      <c r="H51" s="61"/>
      <c r="I51" s="90"/>
    </row>
    <row r="52" spans="2:11" x14ac:dyDescent="0.25">
      <c r="B52" s="70"/>
      <c r="C52" s="70" t="s">
        <v>118</v>
      </c>
      <c r="D52" s="75" t="s">
        <v>157</v>
      </c>
      <c r="E52" s="71" t="s">
        <v>158</v>
      </c>
      <c r="F52" s="80">
        <f>SUM(F53:F56)</f>
        <v>54416.351449996677</v>
      </c>
      <c r="G52" s="80">
        <f t="shared" ref="G52:H52" si="7">SUM(G53:G56)</f>
        <v>54416.351449996677</v>
      </c>
      <c r="H52" s="80">
        <f t="shared" si="7"/>
        <v>18633.970000000008</v>
      </c>
      <c r="I52" s="92">
        <f t="shared" si="0"/>
        <v>0.342433285280488</v>
      </c>
    </row>
    <row r="53" spans="2:11" x14ac:dyDescent="0.25">
      <c r="B53" s="31"/>
      <c r="C53" s="31"/>
      <c r="D53" s="64">
        <v>3111</v>
      </c>
      <c r="E53" s="72" t="s">
        <v>25</v>
      </c>
      <c r="F53" s="61"/>
      <c r="G53" s="61"/>
      <c r="H53" s="61">
        <v>1941.33</v>
      </c>
      <c r="I53" s="90"/>
    </row>
    <row r="54" spans="2:11" x14ac:dyDescent="0.25">
      <c r="B54" s="31"/>
      <c r="C54" s="31"/>
      <c r="D54" s="64">
        <v>3132</v>
      </c>
      <c r="E54" s="72" t="s">
        <v>114</v>
      </c>
      <c r="F54" s="61"/>
      <c r="G54" s="61"/>
      <c r="H54" s="61">
        <v>142.59</v>
      </c>
      <c r="I54" s="90"/>
    </row>
    <row r="55" spans="2:11" x14ac:dyDescent="0.25">
      <c r="B55" s="31"/>
      <c r="C55" s="31"/>
      <c r="D55" s="64" t="s">
        <v>159</v>
      </c>
      <c r="E55" s="72" t="s">
        <v>109</v>
      </c>
      <c r="F55" s="61">
        <v>54416.351449996677</v>
      </c>
      <c r="G55" s="61">
        <v>54416.351449996677</v>
      </c>
      <c r="H55" s="61">
        <v>16550.05000000001</v>
      </c>
      <c r="I55" s="90">
        <f t="shared" si="0"/>
        <v>0.30413744323170755</v>
      </c>
    </row>
    <row r="56" spans="2:11" x14ac:dyDescent="0.25">
      <c r="B56" s="31"/>
      <c r="C56" s="31"/>
      <c r="D56" s="64">
        <v>3296</v>
      </c>
      <c r="E56" s="72" t="s">
        <v>91</v>
      </c>
      <c r="F56" s="61"/>
      <c r="G56" s="61"/>
      <c r="H56" s="61"/>
      <c r="I56" s="90"/>
    </row>
    <row r="57" spans="2:11" x14ac:dyDescent="0.25">
      <c r="B57" s="70"/>
      <c r="C57" s="70" t="s">
        <v>118</v>
      </c>
      <c r="D57" s="75" t="s">
        <v>160</v>
      </c>
      <c r="E57" s="71" t="s">
        <v>161</v>
      </c>
      <c r="F57" s="80">
        <f>F58</f>
        <v>13272.28</v>
      </c>
      <c r="G57" s="80">
        <f t="shared" ref="G57:H57" si="8">G58</f>
        <v>13272.28</v>
      </c>
      <c r="H57" s="80">
        <f t="shared" si="8"/>
        <v>0</v>
      </c>
      <c r="I57" s="92">
        <f t="shared" si="0"/>
        <v>0</v>
      </c>
    </row>
    <row r="58" spans="2:11" x14ac:dyDescent="0.25">
      <c r="B58" s="31"/>
      <c r="C58" s="31"/>
      <c r="D58" s="64">
        <v>4221</v>
      </c>
      <c r="E58" s="72" t="s">
        <v>110</v>
      </c>
      <c r="F58" s="61">
        <v>13272.28</v>
      </c>
      <c r="G58" s="61">
        <v>13272.28</v>
      </c>
      <c r="H58" s="61"/>
      <c r="I58" s="90">
        <f t="shared" si="0"/>
        <v>0</v>
      </c>
    </row>
    <row r="59" spans="2:11" x14ac:dyDescent="0.25">
      <c r="B59" s="70"/>
      <c r="C59" s="70" t="s">
        <v>118</v>
      </c>
      <c r="D59" s="75" t="s">
        <v>140</v>
      </c>
      <c r="E59" s="71" t="s">
        <v>162</v>
      </c>
      <c r="F59" s="80">
        <f>SUM(F60:F61)</f>
        <v>5292.607239365585</v>
      </c>
      <c r="G59" s="80">
        <f t="shared" ref="G59:H59" si="9">SUM(G60:G61)</f>
        <v>5292.607239365585</v>
      </c>
      <c r="H59" s="80">
        <f t="shared" si="9"/>
        <v>3238.9</v>
      </c>
      <c r="I59" s="92">
        <f t="shared" si="0"/>
        <v>0.61196681588415791</v>
      </c>
    </row>
    <row r="60" spans="2:11" s="89" customFormat="1" x14ac:dyDescent="0.25">
      <c r="B60" s="85"/>
      <c r="C60" s="85"/>
      <c r="D60" s="86">
        <v>3221</v>
      </c>
      <c r="E60" s="87" t="s">
        <v>110</v>
      </c>
      <c r="F60" s="88">
        <v>886.21</v>
      </c>
      <c r="G60" s="88">
        <v>886.21</v>
      </c>
      <c r="H60" s="88"/>
      <c r="I60" s="90">
        <f t="shared" si="0"/>
        <v>0</v>
      </c>
    </row>
    <row r="61" spans="2:11" x14ac:dyDescent="0.25">
      <c r="B61" s="31"/>
      <c r="C61" s="31"/>
      <c r="D61" s="64">
        <v>3222</v>
      </c>
      <c r="E61" s="72" t="s">
        <v>109</v>
      </c>
      <c r="F61" s="61">
        <v>4406.3972393655849</v>
      </c>
      <c r="G61" s="61">
        <v>4406.3972393655849</v>
      </c>
      <c r="H61" s="61">
        <v>3238.9</v>
      </c>
      <c r="I61" s="90">
        <f t="shared" si="0"/>
        <v>0.73504494126506026</v>
      </c>
      <c r="K61" s="54"/>
    </row>
    <row r="62" spans="2:11" x14ac:dyDescent="0.25">
      <c r="B62" s="70"/>
      <c r="C62" s="70" t="s">
        <v>118</v>
      </c>
      <c r="D62" s="75" t="s">
        <v>163</v>
      </c>
      <c r="E62" s="71" t="s">
        <v>164</v>
      </c>
      <c r="F62" s="80">
        <f>F63</f>
        <v>0</v>
      </c>
      <c r="G62" s="80">
        <f t="shared" ref="G62:H62" si="10">G63</f>
        <v>0</v>
      </c>
      <c r="H62" s="80">
        <f t="shared" si="10"/>
        <v>0</v>
      </c>
      <c r="I62" s="92"/>
    </row>
    <row r="63" spans="2:11" x14ac:dyDescent="0.25">
      <c r="B63" s="31"/>
      <c r="C63" s="31"/>
      <c r="D63" s="64">
        <v>3221</v>
      </c>
      <c r="E63" s="72" t="s">
        <v>110</v>
      </c>
      <c r="F63" s="61"/>
      <c r="G63" s="61"/>
      <c r="H63" s="61"/>
      <c r="I63" s="90"/>
    </row>
    <row r="64" spans="2:11" x14ac:dyDescent="0.25">
      <c r="B64" s="69"/>
      <c r="C64" s="69" t="s">
        <v>165</v>
      </c>
      <c r="D64" s="77" t="s">
        <v>166</v>
      </c>
      <c r="E64" s="78" t="s">
        <v>167</v>
      </c>
      <c r="F64" s="79">
        <f>F65+F70</f>
        <v>38489.614440241552</v>
      </c>
      <c r="G64" s="79">
        <f t="shared" ref="G64:H64" si="11">G65+G70</f>
        <v>38489.614440241552</v>
      </c>
      <c r="H64" s="79">
        <f t="shared" si="11"/>
        <v>23724.878799999999</v>
      </c>
      <c r="I64" s="91">
        <f t="shared" si="0"/>
        <v>0.616396894202069</v>
      </c>
    </row>
    <row r="65" spans="2:9" x14ac:dyDescent="0.25">
      <c r="B65" s="70"/>
      <c r="C65" s="70" t="s">
        <v>118</v>
      </c>
      <c r="D65" s="75" t="s">
        <v>168</v>
      </c>
      <c r="E65" s="71" t="s">
        <v>169</v>
      </c>
      <c r="F65" s="80">
        <f>SUM(F66:F69)</f>
        <v>38489.614440241552</v>
      </c>
      <c r="G65" s="80">
        <f t="shared" ref="G65:H65" si="12">SUM(G66:G69)</f>
        <v>38489.614440241552</v>
      </c>
      <c r="H65" s="80">
        <f t="shared" si="12"/>
        <v>23724.878799999999</v>
      </c>
      <c r="I65" s="92">
        <f t="shared" si="0"/>
        <v>0.616396894202069</v>
      </c>
    </row>
    <row r="66" spans="2:9" x14ac:dyDescent="0.25">
      <c r="B66" s="31"/>
      <c r="C66" s="31"/>
      <c r="D66" s="64" t="s">
        <v>142</v>
      </c>
      <c r="E66" s="72" t="s">
        <v>25</v>
      </c>
      <c r="F66" s="61">
        <v>30526.24593536399</v>
      </c>
      <c r="G66" s="61">
        <v>30526.24593536399</v>
      </c>
      <c r="H66" s="61">
        <v>18484.8861</v>
      </c>
      <c r="I66" s="90">
        <f t="shared" si="0"/>
        <v>0.60554075791500006</v>
      </c>
    </row>
    <row r="67" spans="2:9" x14ac:dyDescent="0.25">
      <c r="B67" s="31"/>
      <c r="C67" s="31"/>
      <c r="D67" s="64" t="s">
        <v>143</v>
      </c>
      <c r="E67" s="72" t="s">
        <v>116</v>
      </c>
      <c r="F67" s="61">
        <v>1327.2280841462605</v>
      </c>
      <c r="G67" s="61">
        <v>1327.2280841462605</v>
      </c>
      <c r="H67" s="61">
        <v>2100</v>
      </c>
      <c r="I67" s="90">
        <f t="shared" si="0"/>
        <v>1.5822450000000001</v>
      </c>
    </row>
    <row r="68" spans="2:9" x14ac:dyDescent="0.25">
      <c r="B68" s="31"/>
      <c r="C68" s="31"/>
      <c r="D68" s="64" t="s">
        <v>144</v>
      </c>
      <c r="E68" s="72" t="s">
        <v>114</v>
      </c>
      <c r="F68" s="61">
        <v>6636.1404207313026</v>
      </c>
      <c r="G68" s="61">
        <v>6636.1404207313026</v>
      </c>
      <c r="H68" s="61">
        <v>3050.0426999999995</v>
      </c>
      <c r="I68" s="90">
        <f t="shared" si="0"/>
        <v>0.45961093446299994</v>
      </c>
    </row>
    <row r="69" spans="2:9" x14ac:dyDescent="0.25">
      <c r="B69" s="31"/>
      <c r="C69" s="31"/>
      <c r="D69" s="64" t="s">
        <v>145</v>
      </c>
      <c r="E69" s="72" t="s">
        <v>113</v>
      </c>
      <c r="F69" s="61"/>
      <c r="G69" s="61"/>
      <c r="H69" s="61">
        <v>89.95</v>
      </c>
      <c r="I69" s="90"/>
    </row>
    <row r="70" spans="2:9" x14ac:dyDescent="0.25">
      <c r="B70" s="70"/>
      <c r="C70" s="70" t="s">
        <v>118</v>
      </c>
      <c r="D70" s="75" t="s">
        <v>170</v>
      </c>
      <c r="E70" s="71" t="s">
        <v>171</v>
      </c>
      <c r="F70" s="80">
        <f>F71</f>
        <v>0</v>
      </c>
      <c r="G70" s="80">
        <f t="shared" ref="G70:H70" si="13">G71</f>
        <v>0</v>
      </c>
      <c r="H70" s="80">
        <f t="shared" si="13"/>
        <v>0</v>
      </c>
      <c r="I70" s="92"/>
    </row>
    <row r="71" spans="2:9" x14ac:dyDescent="0.25">
      <c r="B71" s="31"/>
      <c r="C71" s="31"/>
      <c r="D71" s="64" t="s">
        <v>142</v>
      </c>
      <c r="E71" s="72" t="s">
        <v>25</v>
      </c>
      <c r="F71" s="61"/>
      <c r="G71" s="61"/>
      <c r="H71" s="61"/>
      <c r="I71" s="90"/>
    </row>
    <row r="72" spans="2:9" x14ac:dyDescent="0.25">
      <c r="B72" s="69"/>
      <c r="C72" s="69" t="s">
        <v>165</v>
      </c>
      <c r="D72" s="77" t="s">
        <v>172</v>
      </c>
      <c r="E72" s="78" t="s">
        <v>173</v>
      </c>
      <c r="F72" s="79">
        <f>F73+F75</f>
        <v>4247.1298692680339</v>
      </c>
      <c r="G72" s="79">
        <f t="shared" ref="G72:H72" si="14">G73+G75</f>
        <v>4247.1298692680339</v>
      </c>
      <c r="H72" s="79">
        <f t="shared" si="14"/>
        <v>806.58999999999992</v>
      </c>
      <c r="I72" s="91">
        <f t="shared" si="0"/>
        <v>0.18991413609374996</v>
      </c>
    </row>
    <row r="73" spans="2:9" x14ac:dyDescent="0.25">
      <c r="B73" s="70"/>
      <c r="C73" s="70" t="s">
        <v>118</v>
      </c>
      <c r="D73" s="75" t="s">
        <v>168</v>
      </c>
      <c r="E73" s="71" t="s">
        <v>169</v>
      </c>
      <c r="F73" s="80">
        <f>F74</f>
        <v>4247.1298692680339</v>
      </c>
      <c r="G73" s="80">
        <f t="shared" ref="G73:H73" si="15">G74</f>
        <v>4247.1298692680339</v>
      </c>
      <c r="H73" s="80">
        <f t="shared" si="15"/>
        <v>806.58999999999992</v>
      </c>
      <c r="I73" s="92">
        <f t="shared" si="0"/>
        <v>0.18991413609374996</v>
      </c>
    </row>
    <row r="74" spans="2:9" x14ac:dyDescent="0.25">
      <c r="B74" s="31"/>
      <c r="C74" s="31"/>
      <c r="D74" s="64" t="s">
        <v>159</v>
      </c>
      <c r="E74" s="72" t="s">
        <v>109</v>
      </c>
      <c r="F74" s="61">
        <v>4247.1298692680339</v>
      </c>
      <c r="G74" s="61">
        <v>4247.1298692680339</v>
      </c>
      <c r="H74" s="61">
        <v>806.58999999999992</v>
      </c>
      <c r="I74" s="90">
        <f t="shared" si="0"/>
        <v>0.18991413609374996</v>
      </c>
    </row>
    <row r="75" spans="2:9" x14ac:dyDescent="0.25">
      <c r="B75" s="70"/>
      <c r="C75" s="70" t="s">
        <v>118</v>
      </c>
      <c r="D75" s="75" t="s">
        <v>170</v>
      </c>
      <c r="E75" s="71" t="s">
        <v>171</v>
      </c>
      <c r="F75" s="80">
        <f>F76</f>
        <v>0</v>
      </c>
      <c r="G75" s="80">
        <f t="shared" ref="G75:H75" si="16">G76</f>
        <v>0</v>
      </c>
      <c r="H75" s="80">
        <f t="shared" si="16"/>
        <v>0</v>
      </c>
      <c r="I75" s="92"/>
    </row>
    <row r="76" spans="2:9" x14ac:dyDescent="0.25">
      <c r="B76" s="31"/>
      <c r="C76" s="31"/>
      <c r="D76" s="64" t="s">
        <v>159</v>
      </c>
      <c r="E76" s="72" t="s">
        <v>109</v>
      </c>
      <c r="F76" s="61"/>
      <c r="G76" s="61"/>
      <c r="H76" s="61"/>
      <c r="I76" s="90"/>
    </row>
    <row r="77" spans="2:9" x14ac:dyDescent="0.25">
      <c r="B77" s="69"/>
      <c r="C77" s="69" t="s">
        <v>165</v>
      </c>
      <c r="D77" s="77" t="s">
        <v>172</v>
      </c>
      <c r="E77" s="78" t="s">
        <v>174</v>
      </c>
      <c r="F77" s="79">
        <f>F78</f>
        <v>0</v>
      </c>
      <c r="G77" s="79">
        <f t="shared" ref="G77:H77" si="17">G78</f>
        <v>0</v>
      </c>
      <c r="H77" s="79">
        <f t="shared" si="17"/>
        <v>0</v>
      </c>
      <c r="I77" s="91"/>
    </row>
    <row r="78" spans="2:9" x14ac:dyDescent="0.25">
      <c r="B78" s="70"/>
      <c r="C78" s="70" t="s">
        <v>118</v>
      </c>
      <c r="D78" s="75" t="s">
        <v>168</v>
      </c>
      <c r="E78" s="71" t="s">
        <v>169</v>
      </c>
      <c r="F78" s="80">
        <f>F79</f>
        <v>0</v>
      </c>
      <c r="G78" s="80">
        <f t="shared" ref="G78:H78" si="18">G79</f>
        <v>0</v>
      </c>
      <c r="H78" s="80">
        <f t="shared" si="18"/>
        <v>0</v>
      </c>
      <c r="I78" s="92"/>
    </row>
    <row r="79" spans="2:9" x14ac:dyDescent="0.25">
      <c r="B79" s="31"/>
      <c r="C79" s="31"/>
      <c r="D79" s="64" t="s">
        <v>159</v>
      </c>
      <c r="E79" s="72" t="s">
        <v>109</v>
      </c>
      <c r="F79" s="61"/>
      <c r="G79" s="61"/>
      <c r="H79" s="61"/>
      <c r="I79" s="90"/>
    </row>
  </sheetData>
  <mergeCells count="4">
    <mergeCell ref="B1:I1"/>
    <mergeCell ref="B3:I3"/>
    <mergeCell ref="B5:E5"/>
    <mergeCell ref="B6:E6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Funk Kla</vt:lpstr>
      <vt:lpstr>Račun financiranja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OS.PP.RACUNOVODSTVO</cp:lastModifiedBy>
  <cp:lastPrinted>2023-07-25T14:51:58Z</cp:lastPrinted>
  <dcterms:created xsi:type="dcterms:W3CDTF">2022-08-12T12:51:27Z</dcterms:created>
  <dcterms:modified xsi:type="dcterms:W3CDTF">2023-09-06T06:26:19Z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IK JLP(R)S.xlsx</vt:lpwstr>
  </property>
</Properties>
</file>