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DF26E182-DB9A-4AC9-991C-D63B2F33DEDE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SAŽETAK" sheetId="1" r:id="rId1"/>
    <sheet name=" Račun prihoda i rashoda" sheetId="3" r:id="rId2"/>
    <sheet name="Funk Kla" sheetId="10" r:id="rId3"/>
    <sheet name="Račun financiranja " sheetId="9" r:id="rId4"/>
    <sheet name="POSEBNI DIO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7" l="1"/>
  <c r="I86" i="7"/>
  <c r="I83" i="7"/>
  <c r="H75" i="7"/>
  <c r="I75" i="7"/>
  <c r="I62" i="7"/>
  <c r="I61" i="7"/>
  <c r="H20" i="3"/>
  <c r="I20" i="3"/>
  <c r="J14" i="3"/>
  <c r="G74" i="3"/>
  <c r="G73" i="3" s="1"/>
  <c r="H74" i="3"/>
  <c r="J74" i="3"/>
  <c r="J78" i="3"/>
  <c r="H78" i="3"/>
  <c r="H77" i="3" s="1"/>
  <c r="H76" i="3" s="1"/>
  <c r="I74" i="3"/>
  <c r="I78" i="3"/>
  <c r="I77" i="3"/>
  <c r="I76" i="3" s="1"/>
  <c r="G29" i="7"/>
  <c r="G8" i="7"/>
  <c r="G39" i="7"/>
  <c r="G40" i="7"/>
  <c r="H38" i="7"/>
  <c r="L7" i="7" s="1"/>
  <c r="J75" i="3"/>
  <c r="L75" i="3" s="1"/>
  <c r="H75" i="3"/>
  <c r="I75" i="3"/>
  <c r="G38" i="7"/>
  <c r="H36" i="3"/>
  <c r="I36" i="3"/>
  <c r="H40" i="3"/>
  <c r="I40" i="3"/>
  <c r="J40" i="3"/>
  <c r="J36" i="3"/>
  <c r="H44" i="3"/>
  <c r="H45" i="3"/>
  <c r="J44" i="3"/>
  <c r="J45" i="3"/>
  <c r="H39" i="3"/>
  <c r="H35" i="3"/>
  <c r="H38" i="3"/>
  <c r="H37" i="3" s="1"/>
  <c r="J38" i="3"/>
  <c r="H43" i="3"/>
  <c r="J43" i="3"/>
  <c r="H47" i="3"/>
  <c r="H48" i="3"/>
  <c r="H49" i="3"/>
  <c r="H50" i="3"/>
  <c r="J47" i="3"/>
  <c r="J48" i="3"/>
  <c r="J49" i="3"/>
  <c r="J50" i="3"/>
  <c r="H54" i="3"/>
  <c r="H55" i="3"/>
  <c r="H57" i="3"/>
  <c r="H58" i="3"/>
  <c r="H59" i="3"/>
  <c r="H60" i="3"/>
  <c r="H61" i="3"/>
  <c r="J54" i="3"/>
  <c r="J55" i="3"/>
  <c r="J57" i="3"/>
  <c r="J58" i="3"/>
  <c r="J59" i="3"/>
  <c r="J60" i="3"/>
  <c r="J61" i="3"/>
  <c r="H63" i="3"/>
  <c r="H64" i="3"/>
  <c r="H65" i="3"/>
  <c r="H67" i="3"/>
  <c r="J63" i="3"/>
  <c r="J64" i="3"/>
  <c r="J65" i="3"/>
  <c r="J67" i="3"/>
  <c r="H71" i="3"/>
  <c r="J71" i="3"/>
  <c r="H82" i="3"/>
  <c r="H81" i="3" s="1"/>
  <c r="J82" i="3"/>
  <c r="H93" i="3"/>
  <c r="H88" i="3"/>
  <c r="H87" i="3" s="1"/>
  <c r="H80" i="3" s="1"/>
  <c r="J88" i="3"/>
  <c r="J93" i="3"/>
  <c r="I93" i="3"/>
  <c r="I88" i="3"/>
  <c r="I87" i="3" s="1"/>
  <c r="I82" i="3"/>
  <c r="I81" i="3" s="1"/>
  <c r="I80" i="3" s="1"/>
  <c r="H89" i="3"/>
  <c r="I89" i="3"/>
  <c r="I71" i="3"/>
  <c r="I70" i="3" s="1"/>
  <c r="I69" i="3" s="1"/>
  <c r="I67" i="3"/>
  <c r="I65" i="3"/>
  <c r="I64" i="3"/>
  <c r="I63" i="3"/>
  <c r="I61" i="3"/>
  <c r="I60" i="3"/>
  <c r="I59" i="3"/>
  <c r="I58" i="3"/>
  <c r="I57" i="3"/>
  <c r="I55" i="3"/>
  <c r="I54" i="3"/>
  <c r="I50" i="3"/>
  <c r="I49" i="3"/>
  <c r="I48" i="3"/>
  <c r="I47" i="3"/>
  <c r="I45" i="3"/>
  <c r="I44" i="3"/>
  <c r="I43" i="3"/>
  <c r="H70" i="3"/>
  <c r="H69" i="3" s="1"/>
  <c r="H53" i="3"/>
  <c r="I46" i="3"/>
  <c r="F38" i="7"/>
  <c r="H39" i="7"/>
  <c r="H64" i="7"/>
  <c r="H40" i="7"/>
  <c r="H8" i="7"/>
  <c r="H26" i="3"/>
  <c r="H25" i="3" s="1"/>
  <c r="H24" i="3" s="1"/>
  <c r="H23" i="3" s="1"/>
  <c r="H14" i="3"/>
  <c r="H13" i="3" s="1"/>
  <c r="H12" i="3" s="1"/>
  <c r="H21" i="3"/>
  <c r="H19" i="3"/>
  <c r="F56" i="7"/>
  <c r="G56" i="7"/>
  <c r="I56" i="7" s="1"/>
  <c r="H56" i="7"/>
  <c r="I59" i="7"/>
  <c r="I58" i="7"/>
  <c r="I57" i="7"/>
  <c r="F75" i="7"/>
  <c r="F40" i="7"/>
  <c r="H18" i="3" l="1"/>
  <c r="I73" i="3"/>
  <c r="H73" i="3"/>
  <c r="G7" i="7"/>
  <c r="K75" i="3"/>
  <c r="H62" i="3"/>
  <c r="H46" i="3"/>
  <c r="H42" i="3"/>
  <c r="H34" i="3"/>
  <c r="I62" i="3"/>
  <c r="I53" i="3"/>
  <c r="I42" i="3"/>
  <c r="H41" i="3" l="1"/>
  <c r="H33" i="3" s="1"/>
  <c r="I41" i="3"/>
  <c r="H15" i="1" l="1"/>
  <c r="I39" i="3"/>
  <c r="I38" i="3"/>
  <c r="I37" i="3" s="1"/>
  <c r="I35" i="3"/>
  <c r="I34" i="3" l="1"/>
  <c r="I33" i="3" s="1"/>
  <c r="I15" i="1" s="1"/>
  <c r="I26" i="3"/>
  <c r="J26" i="3"/>
  <c r="H29" i="7"/>
  <c r="H65" i="7"/>
  <c r="H89" i="7"/>
  <c r="H88" i="7" s="1"/>
  <c r="H86" i="7"/>
  <c r="H85" i="7" s="1"/>
  <c r="H83" i="7"/>
  <c r="H70" i="7"/>
  <c r="H62" i="7"/>
  <c r="H60" i="7"/>
  <c r="H50" i="7"/>
  <c r="I87" i="7"/>
  <c r="I90" i="7"/>
  <c r="G89" i="7"/>
  <c r="G88" i="7" s="1"/>
  <c r="F89" i="7"/>
  <c r="F88" i="7" s="1"/>
  <c r="I68" i="7"/>
  <c r="I66" i="7"/>
  <c r="G65" i="7"/>
  <c r="F65" i="7"/>
  <c r="I49" i="7"/>
  <c r="I21" i="3"/>
  <c r="I19" i="3"/>
  <c r="I16" i="3"/>
  <c r="I15" i="3" s="1"/>
  <c r="I34" i="7"/>
  <c r="G75" i="7"/>
  <c r="I47" i="7"/>
  <c r="H7" i="7" l="1"/>
  <c r="I65" i="7"/>
  <c r="I18" i="3"/>
  <c r="I45" i="7" l="1"/>
  <c r="I44" i="7"/>
  <c r="J77" i="3" l="1"/>
  <c r="J76" i="3" s="1"/>
  <c r="J81" i="3"/>
  <c r="J62" i="3"/>
  <c r="J53" i="3"/>
  <c r="J46" i="3"/>
  <c r="J42" i="3"/>
  <c r="J41" i="3" l="1"/>
  <c r="J16" i="3"/>
  <c r="L74" i="3" l="1"/>
  <c r="K74" i="3"/>
  <c r="J73" i="3"/>
  <c r="I46" i="7"/>
  <c r="K73" i="3" l="1"/>
  <c r="L73" i="3"/>
  <c r="K17" i="3"/>
  <c r="K20" i="3"/>
  <c r="L20" i="3"/>
  <c r="K22" i="3"/>
  <c r="K36" i="3"/>
  <c r="L36" i="3"/>
  <c r="K38" i="3"/>
  <c r="L38" i="3"/>
  <c r="K40" i="3"/>
  <c r="L40" i="3"/>
  <c r="K43" i="3"/>
  <c r="L43" i="3"/>
  <c r="K44" i="3"/>
  <c r="L44" i="3"/>
  <c r="K45" i="3"/>
  <c r="L45" i="3"/>
  <c r="K47" i="3"/>
  <c r="L47" i="3"/>
  <c r="K48" i="3"/>
  <c r="L48" i="3"/>
  <c r="K49" i="3"/>
  <c r="L49" i="3"/>
  <c r="K50" i="3"/>
  <c r="L50" i="3"/>
  <c r="K54" i="3"/>
  <c r="L54" i="3"/>
  <c r="K55" i="3"/>
  <c r="L55" i="3"/>
  <c r="K57" i="3"/>
  <c r="L57" i="3"/>
  <c r="K58" i="3"/>
  <c r="L58" i="3"/>
  <c r="K59" i="3"/>
  <c r="L59" i="3"/>
  <c r="K60" i="3"/>
  <c r="L60" i="3"/>
  <c r="K61" i="3"/>
  <c r="L61" i="3"/>
  <c r="K63" i="3"/>
  <c r="L63" i="3"/>
  <c r="K64" i="3"/>
  <c r="L64" i="3"/>
  <c r="K65" i="3"/>
  <c r="L65" i="3"/>
  <c r="K71" i="3"/>
  <c r="L71" i="3"/>
  <c r="L82" i="3"/>
  <c r="K88" i="3"/>
  <c r="L88" i="3"/>
  <c r="K93" i="3"/>
  <c r="J35" i="3"/>
  <c r="J37" i="3"/>
  <c r="J39" i="3"/>
  <c r="J70" i="3"/>
  <c r="J69" i="3" s="1"/>
  <c r="J87" i="3"/>
  <c r="J89" i="3"/>
  <c r="H92" i="3"/>
  <c r="H91" i="3" s="1"/>
  <c r="I92" i="3"/>
  <c r="I91" i="3" s="1"/>
  <c r="J92" i="3"/>
  <c r="J91" i="3" s="1"/>
  <c r="L26" i="3"/>
  <c r="J21" i="3"/>
  <c r="J19" i="3"/>
  <c r="J15" i="3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7" i="7"/>
  <c r="I28" i="7"/>
  <c r="I30" i="7"/>
  <c r="I31" i="7"/>
  <c r="I32" i="7"/>
  <c r="I33" i="7"/>
  <c r="I41" i="7"/>
  <c r="I42" i="7"/>
  <c r="I43" i="7"/>
  <c r="I54" i="7"/>
  <c r="I71" i="7"/>
  <c r="I72" i="7"/>
  <c r="I73" i="7"/>
  <c r="I82" i="7"/>
  <c r="I9" i="7"/>
  <c r="G86" i="7"/>
  <c r="F86" i="7"/>
  <c r="F85" i="7" s="1"/>
  <c r="G83" i="7"/>
  <c r="F83" i="7"/>
  <c r="G81" i="7"/>
  <c r="H81" i="7"/>
  <c r="G70" i="7"/>
  <c r="G64" i="7" s="1"/>
  <c r="G62" i="7"/>
  <c r="F62" i="7"/>
  <c r="G60" i="7"/>
  <c r="G50" i="7"/>
  <c r="F8" i="7"/>
  <c r="F29" i="7"/>
  <c r="F50" i="7"/>
  <c r="F60" i="7"/>
  <c r="F70" i="7"/>
  <c r="F64" i="7" s="1"/>
  <c r="F81" i="7"/>
  <c r="F80" i="7" s="1"/>
  <c r="F39" i="7" l="1"/>
  <c r="F7" i="7"/>
  <c r="I25" i="3"/>
  <c r="I24" i="3" s="1"/>
  <c r="I23" i="3" s="1"/>
  <c r="J80" i="3"/>
  <c r="J79" i="3" s="1"/>
  <c r="H80" i="7"/>
  <c r="G85" i="7"/>
  <c r="I14" i="3"/>
  <c r="I13" i="3" s="1"/>
  <c r="I12" i="3" s="1"/>
  <c r="G80" i="7"/>
  <c r="I70" i="7"/>
  <c r="J13" i="3"/>
  <c r="J12" i="3" s="1"/>
  <c r="K26" i="3"/>
  <c r="I81" i="7"/>
  <c r="I40" i="7"/>
  <c r="I60" i="7"/>
  <c r="J34" i="3"/>
  <c r="J33" i="3" s="1"/>
  <c r="J18" i="3"/>
  <c r="I8" i="7"/>
  <c r="I29" i="7"/>
  <c r="I50" i="7"/>
  <c r="I80" i="7" l="1"/>
  <c r="I11" i="3"/>
  <c r="I10" i="3" s="1"/>
  <c r="I12" i="1" s="1"/>
  <c r="I11" i="1" s="1"/>
  <c r="I64" i="7"/>
  <c r="I7" i="7"/>
  <c r="K14" i="3"/>
  <c r="L14" i="3"/>
  <c r="I39" i="7"/>
  <c r="J16" i="1"/>
  <c r="J32" i="3" l="1"/>
  <c r="J9" i="10" s="1"/>
  <c r="K9" i="10" s="1"/>
  <c r="J15" i="1"/>
  <c r="J24" i="3"/>
  <c r="J23" i="3" s="1"/>
  <c r="J11" i="3" s="1"/>
  <c r="I38" i="7"/>
  <c r="L25" i="3"/>
  <c r="K25" i="3"/>
  <c r="J10" i="3" l="1"/>
  <c r="L15" i="1" l="1"/>
  <c r="J14" i="1"/>
  <c r="J12" i="1"/>
  <c r="L12" i="1" l="1"/>
  <c r="J11" i="1"/>
  <c r="L87" i="3"/>
  <c r="L81" i="3"/>
  <c r="L62" i="3"/>
  <c r="L53" i="3"/>
  <c r="L42" i="3"/>
  <c r="L39" i="3"/>
  <c r="L37" i="3"/>
  <c r="L35" i="3"/>
  <c r="H79" i="3"/>
  <c r="H16" i="3"/>
  <c r="H15" i="3" s="1"/>
  <c r="G35" i="3"/>
  <c r="G37" i="3"/>
  <c r="K37" i="3" s="1"/>
  <c r="G39" i="3"/>
  <c r="K39" i="3" s="1"/>
  <c r="G42" i="3"/>
  <c r="K42" i="3" s="1"/>
  <c r="G46" i="3"/>
  <c r="K46" i="3" s="1"/>
  <c r="G53" i="3"/>
  <c r="K53" i="3" s="1"/>
  <c r="G62" i="3"/>
  <c r="K62" i="3" s="1"/>
  <c r="G70" i="3"/>
  <c r="G81" i="3"/>
  <c r="G87" i="3"/>
  <c r="K87" i="3" s="1"/>
  <c r="G89" i="3"/>
  <c r="G92" i="3"/>
  <c r="G24" i="3"/>
  <c r="G21" i="3"/>
  <c r="K21" i="3" s="1"/>
  <c r="G19" i="3"/>
  <c r="G16" i="3"/>
  <c r="G13" i="3"/>
  <c r="H16" i="1" l="1"/>
  <c r="H14" i="1" s="1"/>
  <c r="H32" i="3"/>
  <c r="G34" i="3"/>
  <c r="K35" i="3"/>
  <c r="L23" i="3"/>
  <c r="L24" i="3"/>
  <c r="L41" i="3"/>
  <c r="L46" i="3"/>
  <c r="I79" i="3"/>
  <c r="I16" i="1" s="1"/>
  <c r="I14" i="1" s="1"/>
  <c r="L80" i="3"/>
  <c r="G12" i="3"/>
  <c r="K13" i="3"/>
  <c r="G23" i="3"/>
  <c r="K23" i="3" s="1"/>
  <c r="K24" i="3"/>
  <c r="G15" i="3"/>
  <c r="K15" i="3" s="1"/>
  <c r="K16" i="3"/>
  <c r="G91" i="3"/>
  <c r="K91" i="3" s="1"/>
  <c r="K92" i="3"/>
  <c r="G69" i="3"/>
  <c r="K69" i="3" s="1"/>
  <c r="K70" i="3"/>
  <c r="L18" i="3"/>
  <c r="L19" i="3"/>
  <c r="G18" i="3"/>
  <c r="K18" i="3" s="1"/>
  <c r="K19" i="3"/>
  <c r="L12" i="3"/>
  <c r="L13" i="3"/>
  <c r="L34" i="3"/>
  <c r="L69" i="3"/>
  <c r="L70" i="3"/>
  <c r="J17" i="1"/>
  <c r="L11" i="1"/>
  <c r="G80" i="3"/>
  <c r="K80" i="3" s="1"/>
  <c r="H11" i="3"/>
  <c r="H10" i="3" s="1"/>
  <c r="H12" i="1" s="1"/>
  <c r="H11" i="1" s="1"/>
  <c r="H17" i="1" s="1"/>
  <c r="H9" i="10"/>
  <c r="G41" i="3"/>
  <c r="K41" i="3" s="1"/>
  <c r="I17" i="1" l="1"/>
  <c r="L14" i="1"/>
  <c r="G33" i="3"/>
  <c r="L79" i="3"/>
  <c r="I32" i="3"/>
  <c r="K34" i="3"/>
  <c r="L10" i="3"/>
  <c r="L11" i="3"/>
  <c r="L33" i="3"/>
  <c r="G11" i="3"/>
  <c r="K12" i="3"/>
  <c r="G79" i="3"/>
  <c r="G32" i="3" l="1"/>
  <c r="K32" i="3" s="1"/>
  <c r="I9" i="10"/>
  <c r="L32" i="3"/>
  <c r="G10" i="3"/>
  <c r="K11" i="3"/>
  <c r="G16" i="1"/>
  <c r="K79" i="3"/>
  <c r="G15" i="1"/>
  <c r="K33" i="3"/>
  <c r="K15" i="1" l="1"/>
  <c r="G14" i="1"/>
  <c r="K14" i="1" s="1"/>
  <c r="G12" i="1"/>
  <c r="K10" i="3"/>
  <c r="G11" i="1" l="1"/>
  <c r="K12" i="1"/>
  <c r="G17" i="1" l="1"/>
  <c r="K11" i="1"/>
</calcChain>
</file>

<file path=xl/sharedStrings.xml><?xml version="1.0" encoding="utf-8"?>
<sst xmlns="http://schemas.openxmlformats.org/spreadsheetml/2006/main" count="352" uniqueCount="188">
  <si>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</si>
  <si>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</si>
  <si>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</si>
  <si>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</si>
  <si>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</si>
  <si>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</si>
  <si>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</si>
  <si>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</si>
  <si>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</si>
  <si>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</si>
  <si>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</si>
  <si>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</si>
  <si>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</si>
  <si>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</si>
  <si>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</si>
  <si>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</si>
  <si>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</si>
  <si>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</si>
  <si>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</si>
  <si>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</si>
  <si>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</si>
  <si>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</si>
  <si>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Prihodi od prodaje proizvoda i robe te pruženih usluga</t>
  </si>
  <si>
    <t>….</t>
  </si>
  <si>
    <t>Plaće (Bruto)</t>
  </si>
  <si>
    <t>Plaće za redovan rad</t>
  </si>
  <si>
    <t>Naknade troškova zaposlenima</t>
  </si>
  <si>
    <t>Službena putovanja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</si>
  <si>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</si>
  <si>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</si>
  <si>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</si>
  <si>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</si>
  <si>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</si>
  <si>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5=4/3*100</t>
  </si>
  <si>
    <t>INDEKS**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</si>
  <si>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</si>
  <si>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</si>
  <si>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</si>
  <si>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</si>
  <si>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</si>
  <si>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</si>
  <si>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</si>
  <si>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SAŽETAK  RAČUNA PRIHODA I RASHODA I  RAČUNA FINANCIRANJA</t>
  </si>
  <si>
    <t>PRENESENI VIŠAK/MANJAK IZ PRETHODNE GODINE</t>
  </si>
  <si>
    <t>SAŽETAK  RAČUNA PRIHODA I RASHODA</t>
  </si>
  <si>
    <t xml:space="preserve">OSTVARENJE/IZVRŠENJE 
1.-6.2023. </t>
  </si>
  <si>
    <t>RAZLIKA - VIŠAK MANJAK</t>
  </si>
  <si>
    <t>SAŽETAK RAČUNA FINANCIRANJA</t>
  </si>
  <si>
    <t>PRIJENOS  VIŠKA/MANJKA U SLJEDEĆE RAZDOBLJE</t>
  </si>
  <si>
    <t xml:space="preserve"> RAČUN PRIHODA I RASHODA </t>
  </si>
  <si>
    <t>IZVJEŠTAJ PO PROGRAMSKOJ KLASIFIKACIJI</t>
  </si>
  <si>
    <t>RAČUN FINANCIRANJA</t>
  </si>
  <si>
    <t>SAŽETAK  RAČUNA PRIHODA I RASHODA I  RAČUNA FINANCIRANJA  može sadržavati i dodatne podatke.</t>
  </si>
  <si>
    <t>Pomoći proračunskim korisnicima iz proračuna koji im nije nadležan</t>
  </si>
  <si>
    <t>Tekuće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</si>
  <si>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</si>
  <si>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</si>
  <si>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</si>
  <si>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prodaje proizvoda i robe te pruženih usluga i prihodi od donacija</t>
  </si>
  <si>
    <t>Prihodi od pruženih usluga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</si>
  <si>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</si>
  <si>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</si>
  <si>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</si>
  <si>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</si>
  <si>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</si>
  <si>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nabavu nefinancijske imovine</t>
  </si>
  <si>
    <t>Dodatna ulaganja na građevinskim objektima</t>
  </si>
  <si>
    <t>Ulaganja u računalne programe</t>
  </si>
  <si>
    <t>Nematerijalna proizvedena imovina</t>
  </si>
  <si>
    <t>Knjige</t>
  </si>
  <si>
    <t>Knjige, umjetnička djela i ostale izložbene vrijednosti</t>
  </si>
  <si>
    <t>Uređaji, strojevi i oprema za ostale namjene</t>
  </si>
  <si>
    <t>Sportska i glazbena oprema</t>
  </si>
  <si>
    <t>Oprema za održavanje i zaštitu</t>
  </si>
  <si>
    <t>Komunikacijska oprema</t>
  </si>
  <si>
    <t>Uredska oprema i namještaj</t>
  </si>
  <si>
    <t>Postrojenja i oprema</t>
  </si>
  <si>
    <t>Rashodi za nabavu proizvedene dugotrajne imovine</t>
  </si>
  <si>
    <t>Zatezne kamate</t>
  </si>
  <si>
    <t>Bankarske usluge i usluge platnog prometa</t>
  </si>
  <si>
    <t>Ostali financijski rashodi</t>
  </si>
  <si>
    <t>Financijski rashodi</t>
  </si>
  <si>
    <t>Ostali nespomenuti rashodi poslovanja</t>
  </si>
  <si>
    <t>Troškovi sudskih postupaka</t>
  </si>
  <si>
    <t>Pristojbe i naknade</t>
  </si>
  <si>
    <t>Članarine i norme</t>
  </si>
  <si>
    <t>Reprezentacija</t>
  </si>
  <si>
    <t>Premije osiguranja</t>
  </si>
  <si>
    <t>Ostale usluge</t>
  </si>
  <si>
    <t>Računalne usluge</t>
  </si>
  <si>
    <t>Intelektualne i osobne usluge</t>
  </si>
  <si>
    <t>Zdravstvene i veterinarske usluge</t>
  </si>
  <si>
    <t>Komunalne usluge</t>
  </si>
  <si>
    <t>Usluge promidžbe i informiranja</t>
  </si>
  <si>
    <t>Usluge tekućeg i investicijskog održavanja</t>
  </si>
  <si>
    <t>Usluge telefona, pošte i prijevoza</t>
  </si>
  <si>
    <t>Rashodi za usluge</t>
  </si>
  <si>
    <t>Službena, radna i zaštitna odjeća i obuća</t>
  </si>
  <si>
    <t>Sitni inventar i auto gume</t>
  </si>
  <si>
    <t>Materijal i dijelovi za tekuće i investicijsko održavanje</t>
  </si>
  <si>
    <t>Energija</t>
  </si>
  <si>
    <t>Materijal i sirovine</t>
  </si>
  <si>
    <t>Uredski materijal i ostali materijalni rashodi</t>
  </si>
  <si>
    <t>Rashodi za materijal i energiju</t>
  </si>
  <si>
    <t>Stručno usavršavanje zaposlenika</t>
  </si>
  <si>
    <t>Naknade za prijevoz, za rad na terenu i odvojeni život</t>
  </si>
  <si>
    <t>Doprinosi za obvezno zdravstveno osiguranje</t>
  </si>
  <si>
    <t>Doprinosi na plaće</t>
  </si>
  <si>
    <t>Ostali rashodi za zaposlene</t>
  </si>
  <si>
    <t>Osnovnoškolsko do nivoa minimalnog standarda</t>
  </si>
  <si>
    <t xml:space="preserve">Izvor </t>
  </si>
  <si>
    <t>4.3.</t>
  </si>
  <si>
    <t>OSTALI PRIHODI ZA POS.NAMJENE-DECENTRALIZIRANA SREDSTVA</t>
  </si>
  <si>
    <t>3211</t>
  </si>
  <si>
    <t>3213</t>
  </si>
  <si>
    <t>3221</t>
  </si>
  <si>
    <t>3223</t>
  </si>
  <si>
    <t>3224</t>
  </si>
  <si>
    <t>3231</t>
  </si>
  <si>
    <t>3232</t>
  </si>
  <si>
    <t>3234</t>
  </si>
  <si>
    <t>3236</t>
  </si>
  <si>
    <t>3237</t>
  </si>
  <si>
    <t>3238</t>
  </si>
  <si>
    <t>3239</t>
  </si>
  <si>
    <t>3292</t>
  </si>
  <si>
    <t>3293</t>
  </si>
  <si>
    <t>3294</t>
  </si>
  <si>
    <t>3431</t>
  </si>
  <si>
    <t>4221</t>
  </si>
  <si>
    <t>4241</t>
  </si>
  <si>
    <t>4511</t>
  </si>
  <si>
    <t>5.4.</t>
  </si>
  <si>
    <t>POMOĆI ZA PRORAČUNSKE KORISNIKE-MINISTARSTVO</t>
  </si>
  <si>
    <t>3111</t>
  </si>
  <si>
    <t>3121</t>
  </si>
  <si>
    <t>3132</t>
  </si>
  <si>
    <t>3212</t>
  </si>
  <si>
    <t>3241</t>
  </si>
  <si>
    <t>Naknade troškova osobama izvan radnog odnosa</t>
  </si>
  <si>
    <t>Program</t>
  </si>
  <si>
    <t>1001</t>
  </si>
  <si>
    <t>OSNOVNO ŠKOLSTVO IZNAD NIVOA MINIMALNOG STANDARDA</t>
  </si>
  <si>
    <t>Aktivnost</t>
  </si>
  <si>
    <t>A100001</t>
  </si>
  <si>
    <t>OSNOVNOŠKOLSKO OBRAZOVANJE IZNAD MINIMALNIH STANDARDA</t>
  </si>
  <si>
    <t>1.1.</t>
  </si>
  <si>
    <t>OPĆI PRIHODI I PRIMICI (Produženi Boravak)</t>
  </si>
  <si>
    <t>OPĆI PRIHODI I PRIMICI (Dodatak na plaću za pomočnike u nastavi)</t>
  </si>
  <si>
    <t>3.2.</t>
  </si>
  <si>
    <t>VLASTITI PRIHODI PRORAČUNSKIH KORISNIKA</t>
  </si>
  <si>
    <t>3222</t>
  </si>
  <si>
    <t>POMOĆI ZA PRORAČUNSKE KORISNIKE</t>
  </si>
  <si>
    <t>5.5.</t>
  </si>
  <si>
    <t>EU POMOĆI ZA PRORAČUNSKE KORISNIKA</t>
  </si>
  <si>
    <t>Tekući projekt</t>
  </si>
  <si>
    <t>T100001</t>
  </si>
  <si>
    <t>S OSMJEHOM U ŠKOLU - POMOĆNICI U NASTAVI</t>
  </si>
  <si>
    <t>5.1.</t>
  </si>
  <si>
    <t>POMOĆI EU</t>
  </si>
  <si>
    <t>5.2.</t>
  </si>
  <si>
    <t>OSTALE POMOĆI</t>
  </si>
  <si>
    <t>T100002</t>
  </si>
  <si>
    <t>PROJEKT "ŠKOLSKA SHEMA"</t>
  </si>
  <si>
    <t>IZVJEŠTAJ O RASHODIMA PREMA FUNKCIJSKOJ KLASIFIKACIJI</t>
  </si>
  <si>
    <t>Osnovno obrazovanje</t>
  </si>
  <si>
    <t>0912</t>
  </si>
  <si>
    <t>Tekuće donacije u naravi</t>
  </si>
  <si>
    <t>Ostali rashodi</t>
  </si>
  <si>
    <t>T100003</t>
  </si>
  <si>
    <t>Program sufinanciranja prehrane učenika osnovnih škola</t>
  </si>
  <si>
    <t>T100004</t>
  </si>
  <si>
    <t>Program opskrbljivanja školskih ustanova besplatnim zalihama menstrualnih i higijenskih potreba</t>
  </si>
  <si>
    <t>Napomena:  Iznosi u stupcu "OSTVARENJE/IZVRŠENJE N-1." preračunavaju se iz kuna u eure prema fiksnom tečaju konverzije (1 EUR=7,53450 kuna) i po pravilima za preračunavanje i zaokruživanje.</t>
  </si>
  <si>
    <t>Napomena : Iznosi u stupcima "OSTVARENJE/IZVRŠENJE N-1." i "OSTVARENJE/IZVRŠENJE N." iskazuju se na dvije decimale.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</si>
  <si>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</si>
  <si>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</si>
  <si>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</si>
  <si>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IZVORNI PLAN ILI REBALANS 2024.*</t>
  </si>
  <si>
    <t>TEKUĆI PLAN 2024.*</t>
  </si>
  <si>
    <t xml:space="preserve">OSTVARENJE/IZVRŠENJE 
1.-6.2024. </t>
  </si>
  <si>
    <t xml:space="preserve">IZVRŠENJE 
1.-6.2024. </t>
  </si>
  <si>
    <t>Naknade građanima i kućanstvima u naravi</t>
  </si>
  <si>
    <t>6.4.</t>
  </si>
  <si>
    <t>DONACIJE ZA PRORAČUNSKE KORISNIKE</t>
  </si>
  <si>
    <t>Naknade građanima i kućanstvima na temelju osiguranja i druge naknade</t>
  </si>
  <si>
    <t>Ostale naknade građanima i kućanstvima iz proračuna</t>
  </si>
  <si>
    <t xml:space="preserve">IZVJEŠTAJ O IZVRŠENJU FINANCIJSKOG PLANA IZVANPRORAČUNSKOG KORISNIKA JEDINICE LOKALNE I PODRUČNE (REGIONALNE) SAMOUPRAVE ZA PRVO POLUGODIŠTE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</si>
</sst>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Arial"/>
      <family val="2"/>
    </font>
    <font>
      <sz val="1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8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8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6" fillId="2" borderId="3" xfId="0" quotePrefix="1" applyFont="1" applyFill="1" applyBorder="1" applyAlignment="1">
      <alignment horizontal="left" vertical="center"/>
    </xf>
    <xf numFmtId="0" fontId="0" fillId="3" borderId="0" xfId="0" applyFill="1"/>
    <xf numFmtId="0" fontId="9" fillId="3" borderId="2" xfId="0" applyFont="1" applyFill="1" applyBorder="1" applyAlignment="1">
      <alignment vertical="center"/>
    </xf>
    <xf numFmtId="0" fontId="18" fillId="0" borderId="0" xfId="0" applyFont="1"/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4" fontId="0" fillId="0" borderId="0" xfId="0" applyNumberFormat="1"/>
    <xf numFmtId="4" fontId="20" fillId="4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0" fontId="0" fillId="0" borderId="3" xfId="0" applyBorder="1" applyAlignment="1">
      <alignment wrapText="1"/>
    </xf>
    <xf numFmtId="4" fontId="0" fillId="0" borderId="3" xfId="0" applyNumberFormat="1" applyBorder="1"/>
    <xf numFmtId="0" fontId="1" fillId="0" borderId="3" xfId="0" applyFont="1" applyBorder="1" applyAlignment="1">
      <alignment wrapText="1"/>
    </xf>
    <xf numFmtId="4" fontId="1" fillId="0" borderId="3" xfId="0" applyNumberFormat="1" applyFont="1" applyBorder="1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10" fontId="0" fillId="0" borderId="3" xfId="0" applyNumberFormat="1" applyBorder="1"/>
    <xf numFmtId="10" fontId="0" fillId="3" borderId="3" xfId="0" applyNumberFormat="1" applyFill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9" fontId="11" fillId="2" borderId="3" xfId="0" applyNumberFormat="1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/>
    </xf>
    <xf numFmtId="0" fontId="22" fillId="0" borderId="3" xfId="0" applyFont="1" applyBorder="1" applyAlignment="1">
      <alignment wrapText="1"/>
    </xf>
    <xf numFmtId="0" fontId="18" fillId="5" borderId="3" xfId="0" applyFont="1" applyFill="1" applyBorder="1" applyAlignment="1">
      <alignment horizontal="left"/>
    </xf>
    <xf numFmtId="0" fontId="22" fillId="5" borderId="3" xfId="0" applyFont="1" applyFill="1" applyBorder="1" applyAlignment="1">
      <alignment wrapText="1"/>
    </xf>
    <xf numFmtId="0" fontId="23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4" fontId="18" fillId="6" borderId="3" xfId="0" applyNumberFormat="1" applyFont="1" applyFill="1" applyBorder="1"/>
    <xf numFmtId="4" fontId="18" fillId="5" borderId="3" xfId="0" applyNumberFormat="1" applyFont="1" applyFill="1" applyBorder="1"/>
    <xf numFmtId="4" fontId="18" fillId="0" borderId="3" xfId="0" applyNumberFormat="1" applyFont="1" applyBorder="1"/>
    <xf numFmtId="4" fontId="18" fillId="3" borderId="3" xfId="0" applyNumberFormat="1" applyFont="1" applyFill="1" applyBorder="1"/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" fontId="9" fillId="2" borderId="3" xfId="0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7" borderId="3" xfId="0" applyFont="1" applyFill="1" applyBorder="1" applyAlignment="1">
      <alignment horizontal="center" vertical="center" wrapText="1"/>
    </xf>
    <xf numFmtId="0" fontId="11" fillId="7" borderId="3" xfId="0" quotePrefix="1" applyFont="1" applyFill="1" applyBorder="1" applyAlignment="1">
      <alignment horizontal="center" vertical="center" wrapText="1"/>
    </xf>
    <xf numFmtId="0" fontId="26" fillId="0" borderId="0" xfId="0" applyFont="1"/>
    <xf numFmtId="0" fontId="27" fillId="6" borderId="3" xfId="0" applyFont="1" applyFill="1" applyBorder="1"/>
    <xf numFmtId="0" fontId="27" fillId="6" borderId="3" xfId="0" applyFont="1" applyFill="1" applyBorder="1" applyAlignment="1">
      <alignment horizontal="left"/>
    </xf>
    <xf numFmtId="0" fontId="28" fillId="6" borderId="3" xfId="0" applyFont="1" applyFill="1" applyBorder="1" applyAlignment="1">
      <alignment wrapText="1"/>
    </xf>
    <xf numFmtId="10" fontId="18" fillId="6" borderId="3" xfId="0" applyNumberFormat="1" applyFont="1" applyFill="1" applyBorder="1"/>
    <xf numFmtId="0" fontId="18" fillId="5" borderId="3" xfId="0" applyFont="1" applyFill="1" applyBorder="1"/>
    <xf numFmtId="10" fontId="18" fillId="5" borderId="3" xfId="0" applyNumberFormat="1" applyFont="1" applyFill="1" applyBorder="1"/>
    <xf numFmtId="0" fontId="18" fillId="0" borderId="3" xfId="0" applyFont="1" applyBorder="1"/>
    <xf numFmtId="10" fontId="18" fillId="0" borderId="3" xfId="0" applyNumberFormat="1" applyFont="1" applyBorder="1"/>
    <xf numFmtId="0" fontId="18" fillId="6" borderId="3" xfId="0" applyFont="1" applyFill="1" applyBorder="1"/>
    <xf numFmtId="0" fontId="18" fillId="6" borderId="3" xfId="0" applyFont="1" applyFill="1" applyBorder="1" applyAlignment="1">
      <alignment horizontal="left"/>
    </xf>
    <xf numFmtId="0" fontId="22" fillId="6" borderId="3" xfId="0" applyFont="1" applyFill="1" applyBorder="1" applyAlignment="1">
      <alignment wrapText="1"/>
    </xf>
    <xf numFmtId="0" fontId="18" fillId="3" borderId="3" xfId="0" applyFont="1" applyFill="1" applyBorder="1"/>
    <xf numFmtId="0" fontId="18" fillId="3" borderId="3" xfId="0" applyFont="1" applyFill="1" applyBorder="1" applyAlignment="1">
      <alignment horizontal="left"/>
    </xf>
    <xf numFmtId="0" fontId="22" fillId="3" borderId="3" xfId="0" applyFont="1" applyFill="1" applyBorder="1" applyAlignment="1">
      <alignment wrapText="1"/>
    </xf>
    <xf numFmtId="10" fontId="18" fillId="3" borderId="3" xfId="0" applyNumberFormat="1" applyFont="1" applyFill="1" applyBorder="1"/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9" fillId="2" borderId="5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2" xfId="0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 vertical="center" wrapText="1"/>
    </xf>
    <xf numFmtId="10" fontId="0" fillId="0" borderId="0" xfId="0" applyNumberFormat="1"/>
  </cellXfs>
  <cellStyles count="2">
    <cellStyle name="Normal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6"/>
  <sheetViews>
    <sheetView workbookViewId="0">
      <selection activeCell="G16" sqref="G16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s="33" customFormat="1" ht="42" customHeight="1" x14ac:dyDescent="0.25">
      <c r="B1" s="103" t="s">
        <v>187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2:12" ht="18" customHeight="1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5"/>
    </row>
    <row r="3" spans="2:12" ht="18" customHeight="1" x14ac:dyDescent="0.25"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2:12" ht="15.75" customHeight="1" x14ac:dyDescent="0.25">
      <c r="B4" s="104" t="s">
        <v>11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2:12" ht="36" customHeight="1" x14ac:dyDescent="0.25">
      <c r="B5" s="116"/>
      <c r="C5" s="116"/>
      <c r="D5" s="116"/>
      <c r="E5" s="34"/>
      <c r="F5" s="34"/>
      <c r="G5" s="34"/>
      <c r="H5" s="34"/>
      <c r="I5" s="34"/>
      <c r="J5" s="36"/>
      <c r="K5" s="36"/>
      <c r="L5" s="35"/>
    </row>
    <row r="6" spans="2:12" ht="18" customHeight="1" x14ac:dyDescent="0.25">
      <c r="B6" s="104" t="s">
        <v>42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2:12" ht="18" customHeight="1" x14ac:dyDescent="0.25">
      <c r="B7" s="37"/>
      <c r="C7" s="38"/>
      <c r="D7" s="38"/>
      <c r="E7" s="38"/>
      <c r="F7" s="38"/>
      <c r="G7" s="38"/>
      <c r="H7" s="38"/>
      <c r="I7" s="38"/>
      <c r="J7" s="38"/>
      <c r="K7" s="38"/>
      <c r="L7" s="35"/>
    </row>
    <row r="8" spans="2:12" x14ac:dyDescent="0.25">
      <c r="B8" s="115" t="s">
        <v>44</v>
      </c>
      <c r="C8" s="115"/>
      <c r="D8" s="115"/>
      <c r="E8" s="115"/>
      <c r="F8" s="115"/>
      <c r="G8" s="39"/>
      <c r="H8" s="39"/>
      <c r="I8" s="39"/>
      <c r="J8" s="39"/>
      <c r="K8" s="40"/>
      <c r="L8" s="35"/>
    </row>
    <row r="9" spans="2:12" ht="25.5" x14ac:dyDescent="0.25">
      <c r="B9" s="105" t="s">
        <v>6</v>
      </c>
      <c r="C9" s="106"/>
      <c r="D9" s="106"/>
      <c r="E9" s="106"/>
      <c r="F9" s="107"/>
      <c r="G9" s="24" t="s">
        <v>45</v>
      </c>
      <c r="H9" s="1" t="s">
        <v>178</v>
      </c>
      <c r="I9" s="1" t="s">
        <v>179</v>
      </c>
      <c r="J9" s="24" t="s">
        <v>180</v>
      </c>
      <c r="K9" s="1" t="s">
        <v>16</v>
      </c>
      <c r="L9" s="1" t="s">
        <v>34</v>
      </c>
    </row>
    <row r="10" spans="2:12" s="27" customFormat="1" ht="11.25" x14ac:dyDescent="0.2">
      <c r="B10" s="108">
        <v>1</v>
      </c>
      <c r="C10" s="108"/>
      <c r="D10" s="108"/>
      <c r="E10" s="108"/>
      <c r="F10" s="109"/>
      <c r="G10" s="26">
        <v>2</v>
      </c>
      <c r="H10" s="25">
        <v>3</v>
      </c>
      <c r="I10" s="25">
        <v>4</v>
      </c>
      <c r="J10" s="25">
        <v>5</v>
      </c>
      <c r="K10" s="25" t="s">
        <v>18</v>
      </c>
      <c r="L10" s="25" t="s">
        <v>19</v>
      </c>
    </row>
    <row r="11" spans="2:12" x14ac:dyDescent="0.25">
      <c r="B11" s="112" t="s">
        <v>0</v>
      </c>
      <c r="C11" s="113"/>
      <c r="D11" s="113"/>
      <c r="E11" s="113"/>
      <c r="F11" s="114"/>
      <c r="G11" s="55">
        <f>SUM(G12:G13)</f>
        <v>822356.14000000013</v>
      </c>
      <c r="H11" s="55">
        <f t="shared" ref="H11:J11" si="0">SUM(H12:H13)</f>
        <v>1497152</v>
      </c>
      <c r="I11" s="55">
        <f t="shared" si="0"/>
        <v>1497152</v>
      </c>
      <c r="J11" s="55">
        <f t="shared" si="0"/>
        <v>1035784.5</v>
      </c>
      <c r="K11" s="54">
        <f>J11/G11</f>
        <v>1.2595327615599732</v>
      </c>
      <c r="L11" s="54">
        <f>J11/I11</f>
        <v>0.6918365670285983</v>
      </c>
    </row>
    <row r="12" spans="2:12" x14ac:dyDescent="0.25">
      <c r="B12" s="119" t="s">
        <v>35</v>
      </c>
      <c r="C12" s="120"/>
      <c r="D12" s="120"/>
      <c r="E12" s="120"/>
      <c r="F12" s="111"/>
      <c r="G12" s="56">
        <f>' Račun prihoda i rashoda'!G10</f>
        <v>822356.14000000013</v>
      </c>
      <c r="H12" s="56">
        <f>' Račun prihoda i rashoda'!H10</f>
        <v>1497152</v>
      </c>
      <c r="I12" s="56">
        <f>' Račun prihoda i rashoda'!I10</f>
        <v>1497152</v>
      </c>
      <c r="J12" s="56">
        <f>' Račun prihoda i rashoda'!J10</f>
        <v>1035784.5</v>
      </c>
      <c r="K12" s="53">
        <f>J12/G12</f>
        <v>1.2595327615599732</v>
      </c>
      <c r="L12" s="53">
        <f>J12/I12</f>
        <v>0.6918365670285983</v>
      </c>
    </row>
    <row r="13" spans="2:12" x14ac:dyDescent="0.25">
      <c r="B13" s="110" t="s">
        <v>36</v>
      </c>
      <c r="C13" s="111"/>
      <c r="D13" s="111"/>
      <c r="E13" s="111"/>
      <c r="F13" s="111"/>
      <c r="G13" s="56"/>
      <c r="H13" s="56"/>
      <c r="I13" s="56"/>
      <c r="J13" s="56"/>
      <c r="K13" s="16"/>
      <c r="L13" s="16"/>
    </row>
    <row r="14" spans="2:12" x14ac:dyDescent="0.25">
      <c r="B14" s="20" t="s">
        <v>1</v>
      </c>
      <c r="C14" s="32"/>
      <c r="D14" s="32"/>
      <c r="E14" s="32"/>
      <c r="F14" s="32"/>
      <c r="G14" s="55">
        <f>SUM(G15:G16)</f>
        <v>821355.66000000027</v>
      </c>
      <c r="H14" s="55">
        <f t="shared" ref="H14:J14" si="1">SUM(H15:H16)</f>
        <v>1497152</v>
      </c>
      <c r="I14" s="55">
        <f t="shared" si="1"/>
        <v>1497152</v>
      </c>
      <c r="J14" s="55">
        <f t="shared" si="1"/>
        <v>1022477.7500000001</v>
      </c>
      <c r="K14" s="54">
        <f>J14/G14</f>
        <v>1.2448660182118911</v>
      </c>
      <c r="L14" s="54">
        <f>J14/I14</f>
        <v>0.68294852493267222</v>
      </c>
    </row>
    <row r="15" spans="2:12" x14ac:dyDescent="0.25">
      <c r="B15" s="127" t="s">
        <v>37</v>
      </c>
      <c r="C15" s="120"/>
      <c r="D15" s="120"/>
      <c r="E15" s="120"/>
      <c r="F15" s="120"/>
      <c r="G15" s="56">
        <f>' Račun prihoda i rashoda'!G33</f>
        <v>806678.74000000022</v>
      </c>
      <c r="H15" s="56">
        <f>' Račun prihoda i rashoda'!H33</f>
        <v>1441024</v>
      </c>
      <c r="I15" s="56">
        <f>' Račun prihoda i rashoda'!I33</f>
        <v>1441024</v>
      </c>
      <c r="J15" s="56">
        <f>' Račun prihoda i rashoda'!J33</f>
        <v>1013489.7500000001</v>
      </c>
      <c r="K15" s="53">
        <f>J15/G15</f>
        <v>1.256373447997402</v>
      </c>
      <c r="L15" s="53">
        <f>J15/I15</f>
        <v>0.70331219327367211</v>
      </c>
    </row>
    <row r="16" spans="2:12" x14ac:dyDescent="0.25">
      <c r="B16" s="110" t="s">
        <v>38</v>
      </c>
      <c r="C16" s="111"/>
      <c r="D16" s="111"/>
      <c r="E16" s="111"/>
      <c r="F16" s="111"/>
      <c r="G16" s="56">
        <f>' Račun prihoda i rashoda'!G79</f>
        <v>14676.919999999998</v>
      </c>
      <c r="H16" s="56">
        <f>' Račun prihoda i rashoda'!H79</f>
        <v>56128</v>
      </c>
      <c r="I16" s="56">
        <f>' Račun prihoda i rashoda'!I79</f>
        <v>56128</v>
      </c>
      <c r="J16" s="56">
        <f>' Račun prihoda i rashoda'!J79</f>
        <v>8988</v>
      </c>
      <c r="K16" s="19"/>
      <c r="L16" s="19"/>
    </row>
    <row r="17" spans="1:48" x14ac:dyDescent="0.25">
      <c r="B17" s="124" t="s">
        <v>46</v>
      </c>
      <c r="C17" s="113"/>
      <c r="D17" s="113"/>
      <c r="E17" s="113"/>
      <c r="F17" s="113"/>
      <c r="G17" s="55">
        <f>G11-G14</f>
        <v>1000.479999999865</v>
      </c>
      <c r="H17" s="55">
        <f>H11-H14</f>
        <v>0</v>
      </c>
      <c r="I17" s="55">
        <f>I11-I14</f>
        <v>0</v>
      </c>
      <c r="J17" s="55">
        <f>J11-J14</f>
        <v>13306.749999999884</v>
      </c>
      <c r="K17" s="17"/>
      <c r="L17" s="17"/>
    </row>
    <row r="18" spans="1:48" ht="18" x14ac:dyDescent="0.25">
      <c r="B18" s="34"/>
      <c r="C18" s="41"/>
      <c r="D18" s="41"/>
      <c r="E18" s="41"/>
      <c r="F18" s="41"/>
      <c r="G18" s="41"/>
      <c r="H18" s="41"/>
      <c r="I18" s="42"/>
      <c r="J18" s="42"/>
      <c r="K18" s="42"/>
      <c r="L18" s="42"/>
    </row>
    <row r="19" spans="1:48" ht="18" customHeight="1" x14ac:dyDescent="0.25">
      <c r="B19" s="115" t="s">
        <v>47</v>
      </c>
      <c r="C19" s="115"/>
      <c r="D19" s="115"/>
      <c r="E19" s="115"/>
      <c r="F19" s="115"/>
      <c r="G19" s="41"/>
      <c r="H19" s="41"/>
      <c r="I19" s="42"/>
      <c r="J19" s="42"/>
      <c r="K19" s="42"/>
      <c r="L19" s="42"/>
    </row>
    <row r="20" spans="1:48" ht="25.5" x14ac:dyDescent="0.25">
      <c r="B20" s="105" t="s">
        <v>6</v>
      </c>
      <c r="C20" s="106"/>
      <c r="D20" s="106"/>
      <c r="E20" s="106"/>
      <c r="F20" s="107"/>
      <c r="G20" s="24" t="s">
        <v>45</v>
      </c>
      <c r="H20" s="1" t="s">
        <v>178</v>
      </c>
      <c r="I20" s="1" t="s">
        <v>179</v>
      </c>
      <c r="J20" s="24" t="s">
        <v>180</v>
      </c>
      <c r="K20" s="1" t="s">
        <v>16</v>
      </c>
      <c r="L20" s="1" t="s">
        <v>34</v>
      </c>
    </row>
    <row r="21" spans="1:48" s="27" customFormat="1" x14ac:dyDescent="0.25">
      <c r="B21" s="108">
        <v>1</v>
      </c>
      <c r="C21" s="108"/>
      <c r="D21" s="108"/>
      <c r="E21" s="108"/>
      <c r="F21" s="109"/>
      <c r="G21" s="26">
        <v>2</v>
      </c>
      <c r="H21" s="25">
        <v>3</v>
      </c>
      <c r="I21" s="25">
        <v>4</v>
      </c>
      <c r="J21" s="25">
        <v>5</v>
      </c>
      <c r="K21" s="25" t="s">
        <v>18</v>
      </c>
      <c r="L21" s="25" t="s">
        <v>19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ht="15.75" customHeight="1" x14ac:dyDescent="0.25">
      <c r="B22" s="119" t="s">
        <v>39</v>
      </c>
      <c r="C22" s="125"/>
      <c r="D22" s="125"/>
      <c r="E22" s="125"/>
      <c r="F22" s="126"/>
      <c r="G22" s="16"/>
      <c r="H22" s="16"/>
      <c r="I22" s="16"/>
      <c r="J22" s="16"/>
      <c r="K22" s="16"/>
      <c r="L22" s="16"/>
    </row>
    <row r="23" spans="1:48" x14ac:dyDescent="0.25">
      <c r="B23" s="119" t="s">
        <v>40</v>
      </c>
      <c r="C23" s="120"/>
      <c r="D23" s="120"/>
      <c r="E23" s="120"/>
      <c r="F23" s="120"/>
      <c r="G23" s="16"/>
      <c r="H23" s="16"/>
      <c r="I23" s="16"/>
      <c r="J23" s="16"/>
      <c r="K23" s="16"/>
      <c r="L23" s="16"/>
    </row>
    <row r="24" spans="1:48" s="31" customFormat="1" ht="15" customHeight="1" x14ac:dyDescent="0.25">
      <c r="A24"/>
      <c r="B24" s="121" t="s">
        <v>41</v>
      </c>
      <c r="C24" s="122"/>
      <c r="D24" s="122"/>
      <c r="E24" s="122"/>
      <c r="F24" s="123"/>
      <c r="G24" s="18"/>
      <c r="H24" s="18"/>
      <c r="I24" s="18"/>
      <c r="J24" s="18"/>
      <c r="K24" s="18"/>
      <c r="L24" s="18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31" customFormat="1" ht="15" customHeight="1" x14ac:dyDescent="0.25">
      <c r="A25"/>
      <c r="B25" s="121" t="s">
        <v>43</v>
      </c>
      <c r="C25" s="122"/>
      <c r="D25" s="122"/>
      <c r="E25" s="122"/>
      <c r="F25" s="123"/>
      <c r="G25" s="18"/>
      <c r="H25" s="18"/>
      <c r="I25" s="18"/>
      <c r="J25" s="18"/>
      <c r="K25" s="18"/>
      <c r="L25" s="18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x14ac:dyDescent="0.25">
      <c r="B26" s="124" t="s">
        <v>48</v>
      </c>
      <c r="C26" s="113"/>
      <c r="D26" s="113"/>
      <c r="E26" s="113"/>
      <c r="F26" s="113"/>
      <c r="G26" s="18"/>
      <c r="H26" s="18"/>
      <c r="I26" s="18"/>
      <c r="J26" s="18"/>
      <c r="K26" s="18"/>
      <c r="L26" s="18"/>
    </row>
    <row r="27" spans="1:48" ht="15.75" x14ac:dyDescent="0.25">
      <c r="B27" s="13"/>
      <c r="C27" s="14"/>
      <c r="D27" s="14"/>
      <c r="E27" s="14"/>
      <c r="F27" s="14"/>
      <c r="G27" s="15"/>
      <c r="H27" s="15"/>
      <c r="I27" s="15"/>
      <c r="J27" s="15"/>
      <c r="K27" s="15"/>
    </row>
    <row r="28" spans="1:48" ht="15.75" x14ac:dyDescent="0.25">
      <c r="B28" s="117" t="s">
        <v>52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48" ht="15.75" x14ac:dyDescent="0.25">
      <c r="B29" s="13"/>
      <c r="C29" s="14"/>
      <c r="D29" s="14"/>
      <c r="E29" s="14"/>
      <c r="F29" s="14"/>
      <c r="G29" s="15"/>
      <c r="H29" s="15"/>
      <c r="I29" s="15"/>
      <c r="J29" s="15"/>
      <c r="K29" s="15"/>
    </row>
    <row r="30" spans="1:48" ht="15" customHeight="1" x14ac:dyDescent="0.25">
      <c r="B30" s="102" t="s">
        <v>173</v>
      </c>
      <c r="C30" s="102"/>
      <c r="D30" s="102"/>
      <c r="E30" s="102"/>
      <c r="F30" s="102"/>
      <c r="G30" s="102"/>
      <c r="H30" s="102"/>
      <c r="I30" s="102"/>
      <c r="J30" s="102"/>
      <c r="K30" s="102"/>
      <c r="L30" s="102"/>
    </row>
    <row r="31" spans="1:48" x14ac:dyDescent="0.25">
      <c r="B31" s="102" t="s">
        <v>174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</row>
    <row r="32" spans="1:48" ht="15" customHeight="1" x14ac:dyDescent="0.25">
      <c r="B32" s="102" t="s">
        <v>175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</row>
    <row r="33" spans="2:12" ht="36.75" customHeight="1" x14ac:dyDescent="0.25">
      <c r="B33" s="102" t="s">
        <v>176</v>
      </c>
      <c r="C33" s="102"/>
      <c r="D33" s="102"/>
      <c r="E33" s="102"/>
      <c r="F33" s="102"/>
      <c r="G33" s="102"/>
      <c r="H33" s="102"/>
      <c r="I33" s="102"/>
      <c r="J33" s="102"/>
      <c r="K33" s="102"/>
      <c r="L33" s="102"/>
    </row>
    <row r="34" spans="2:12" x14ac:dyDescent="0.25"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</row>
    <row r="35" spans="2:12" ht="15" customHeight="1" x14ac:dyDescent="0.25">
      <c r="B35" s="118" t="s">
        <v>177</v>
      </c>
      <c r="C35" s="118"/>
      <c r="D35" s="118"/>
      <c r="E35" s="118"/>
      <c r="F35" s="118"/>
      <c r="G35" s="118"/>
      <c r="H35" s="118"/>
      <c r="I35" s="118"/>
      <c r="J35" s="118"/>
      <c r="K35" s="118"/>
      <c r="L35" s="118"/>
    </row>
    <row r="36" spans="2:12" x14ac:dyDescent="0.25"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</row>
  </sheetData>
  <mergeCells count="27">
    <mergeCell ref="B35:L36"/>
    <mergeCell ref="B31:L31"/>
    <mergeCell ref="B33:L34"/>
    <mergeCell ref="B30:L30"/>
    <mergeCell ref="B12:F12"/>
    <mergeCell ref="B16:F16"/>
    <mergeCell ref="B25:F25"/>
    <mergeCell ref="B26:F26"/>
    <mergeCell ref="B23:F23"/>
    <mergeCell ref="B22:F22"/>
    <mergeCell ref="B15:F15"/>
    <mergeCell ref="B24:F24"/>
    <mergeCell ref="B17:F17"/>
    <mergeCell ref="B21:F21"/>
    <mergeCell ref="B19:F19"/>
    <mergeCell ref="B20:F20"/>
    <mergeCell ref="B32:L32"/>
    <mergeCell ref="B1:L1"/>
    <mergeCell ref="B4:L4"/>
    <mergeCell ref="B6:L6"/>
    <mergeCell ref="B9:F9"/>
    <mergeCell ref="B10:F10"/>
    <mergeCell ref="B13:F13"/>
    <mergeCell ref="B11:F11"/>
    <mergeCell ref="B8:F8"/>
    <mergeCell ref="B5:D5"/>
    <mergeCell ref="B28:L28"/>
  </mergeCells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93"/>
  <sheetViews>
    <sheetView topLeftCell="A5" workbookViewId="0">
      <selection activeCell="N69" sqref="N6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1.85546875" customWidth="1"/>
    <col min="7" max="10" width="25.28515625" customWidth="1"/>
    <col min="11" max="12" width="15.7109375" customWidth="1"/>
    <col min="13" max="13" width="18.14062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2" ht="15.75" customHeight="1" x14ac:dyDescent="0.25">
      <c r="B2" s="134" t="s">
        <v>11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</row>
    <row r="4" spans="2:12" ht="18" customHeight="1" x14ac:dyDescent="0.25">
      <c r="B4" s="134" t="s">
        <v>49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2:12" ht="18" x14ac:dyDescent="0.25">
      <c r="B5" s="2"/>
      <c r="C5" s="2"/>
      <c r="D5" s="2"/>
      <c r="E5" s="2"/>
      <c r="F5" s="2"/>
      <c r="G5" s="2"/>
      <c r="H5" s="2"/>
      <c r="I5" s="2"/>
      <c r="J5" s="3"/>
      <c r="K5" s="3"/>
    </row>
    <row r="6" spans="2:12" ht="15.75" customHeight="1" x14ac:dyDescent="0.25">
      <c r="B6" s="134" t="s">
        <v>17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</row>
    <row r="7" spans="2:12" ht="18" x14ac:dyDescent="0.25">
      <c r="B7" s="2"/>
      <c r="C7" s="2"/>
      <c r="D7" s="2"/>
      <c r="E7" s="2"/>
      <c r="F7" s="2"/>
      <c r="G7" s="2"/>
      <c r="H7" s="2"/>
      <c r="I7" s="68"/>
      <c r="J7" s="69"/>
      <c r="K7" s="3"/>
    </row>
    <row r="8" spans="2:12" ht="25.5" x14ac:dyDescent="0.25">
      <c r="B8" s="128" t="s">
        <v>6</v>
      </c>
      <c r="C8" s="129"/>
      <c r="D8" s="129"/>
      <c r="E8" s="129"/>
      <c r="F8" s="130"/>
      <c r="G8" s="72" t="s">
        <v>45</v>
      </c>
      <c r="H8" s="71" t="s">
        <v>178</v>
      </c>
      <c r="I8" s="71" t="s">
        <v>179</v>
      </c>
      <c r="J8" s="72" t="s">
        <v>180</v>
      </c>
      <c r="K8" s="71" t="s">
        <v>16</v>
      </c>
      <c r="L8" s="71" t="s">
        <v>34</v>
      </c>
    </row>
    <row r="9" spans="2:12" s="27" customFormat="1" ht="11.25" x14ac:dyDescent="0.2">
      <c r="B9" s="131">
        <v>1</v>
      </c>
      <c r="C9" s="132"/>
      <c r="D9" s="132"/>
      <c r="E9" s="132"/>
      <c r="F9" s="133"/>
      <c r="G9" s="77">
        <v>2</v>
      </c>
      <c r="H9" s="77">
        <v>3</v>
      </c>
      <c r="I9" s="77">
        <v>4</v>
      </c>
      <c r="J9" s="77">
        <v>5</v>
      </c>
      <c r="K9" s="77" t="s">
        <v>18</v>
      </c>
      <c r="L9" s="77" t="s">
        <v>19</v>
      </c>
    </row>
    <row r="10" spans="2:12" x14ac:dyDescent="0.25">
      <c r="B10" s="6"/>
      <c r="C10" s="6"/>
      <c r="D10" s="6"/>
      <c r="E10" s="6"/>
      <c r="F10" s="6" t="s">
        <v>20</v>
      </c>
      <c r="G10" s="46">
        <f>G11</f>
        <v>822356.14000000013</v>
      </c>
      <c r="H10" s="46">
        <f>H11</f>
        <v>1497152</v>
      </c>
      <c r="I10" s="46">
        <f>I11</f>
        <v>1497152</v>
      </c>
      <c r="J10" s="46">
        <f>J11</f>
        <v>1035784.5</v>
      </c>
      <c r="K10" s="53">
        <f>J10/G10</f>
        <v>1.2595327615599732</v>
      </c>
      <c r="L10" s="53">
        <f>J10/I10</f>
        <v>0.6918365670285983</v>
      </c>
    </row>
    <row r="11" spans="2:12" ht="15.75" customHeight="1" x14ac:dyDescent="0.25">
      <c r="B11" s="6">
        <v>6</v>
      </c>
      <c r="C11" s="6"/>
      <c r="D11" s="6"/>
      <c r="E11" s="6"/>
      <c r="F11" s="6" t="s">
        <v>2</v>
      </c>
      <c r="G11" s="45">
        <f>G12+G15+G18+G23</f>
        <v>822356.14000000013</v>
      </c>
      <c r="H11" s="45">
        <f>H12+H15+H18+H23</f>
        <v>1497152</v>
      </c>
      <c r="I11" s="45">
        <f>I12+I15+I18+I23</f>
        <v>1497152</v>
      </c>
      <c r="J11" s="45">
        <f>J12+J15+J18+J23</f>
        <v>1035784.5</v>
      </c>
      <c r="K11" s="53">
        <f>J11/G11</f>
        <v>1.2595327615599732</v>
      </c>
      <c r="L11" s="53">
        <f>J11/I11</f>
        <v>0.6918365670285983</v>
      </c>
    </row>
    <row r="12" spans="2:12" ht="25.5" x14ac:dyDescent="0.25">
      <c r="B12" s="6"/>
      <c r="C12" s="10">
        <v>63</v>
      </c>
      <c r="D12" s="10"/>
      <c r="E12" s="10"/>
      <c r="F12" s="10" t="s">
        <v>21</v>
      </c>
      <c r="G12" s="45">
        <f t="shared" ref="G12:J13" si="0">G13</f>
        <v>675140.00000000012</v>
      </c>
      <c r="H12" s="45">
        <f t="shared" si="0"/>
        <v>1089774</v>
      </c>
      <c r="I12" s="45">
        <f t="shared" si="0"/>
        <v>1089774</v>
      </c>
      <c r="J12" s="45">
        <f t="shared" si="0"/>
        <v>794294.72</v>
      </c>
      <c r="K12" s="53">
        <f>J12/G12</f>
        <v>1.1764889060046804</v>
      </c>
      <c r="L12" s="53">
        <f>J12/I12</f>
        <v>0.72886187411334824</v>
      </c>
    </row>
    <row r="13" spans="2:12" ht="25.5" hidden="1" x14ac:dyDescent="0.25">
      <c r="B13" s="7"/>
      <c r="C13" s="7"/>
      <c r="D13" s="7">
        <v>636</v>
      </c>
      <c r="E13" s="7"/>
      <c r="F13" s="29" t="s">
        <v>53</v>
      </c>
      <c r="G13" s="45">
        <f t="shared" si="0"/>
        <v>675140.00000000012</v>
      </c>
      <c r="H13" s="45">
        <f t="shared" si="0"/>
        <v>1089774</v>
      </c>
      <c r="I13" s="45">
        <f t="shared" si="0"/>
        <v>1089774</v>
      </c>
      <c r="J13" s="45">
        <f t="shared" si="0"/>
        <v>794294.72</v>
      </c>
      <c r="K13" s="53">
        <f>J13/G13</f>
        <v>1.1764889060046804</v>
      </c>
      <c r="L13" s="53">
        <f>J13/I13</f>
        <v>0.72886187411334824</v>
      </c>
    </row>
    <row r="14" spans="2:12" ht="25.5" hidden="1" x14ac:dyDescent="0.25">
      <c r="B14" s="7"/>
      <c r="C14" s="7"/>
      <c r="D14" s="7"/>
      <c r="E14" s="7">
        <v>6361</v>
      </c>
      <c r="F14" s="29" t="s">
        <v>54</v>
      </c>
      <c r="G14" s="44">
        <v>675140.00000000012</v>
      </c>
      <c r="H14" s="48">
        <f>'POSEBNI DIO'!F29+'POSEBNI DIO'!F86+'POSEBNI DIO'!F60+'POSEBNI DIO'!F89</f>
        <v>1089774</v>
      </c>
      <c r="I14" s="48">
        <f>'POSEBNI DIO'!G29+'POSEBNI DIO'!G86+'POSEBNI DIO'!G60+'POSEBNI DIO'!G89</f>
        <v>1089774</v>
      </c>
      <c r="J14" s="48">
        <f>'POSEBNI DIO'!H29+'POSEBNI DIO'!H60+'POSEBNI DIO'!H89+1039.4</f>
        <v>794294.72</v>
      </c>
      <c r="K14" s="53">
        <f>J14/G14</f>
        <v>1.1764889060046804</v>
      </c>
      <c r="L14" s="53">
        <f>J14/I14</f>
        <v>0.72886187411334824</v>
      </c>
    </row>
    <row r="15" spans="2:12" x14ac:dyDescent="0.25">
      <c r="B15" s="7"/>
      <c r="C15" s="7">
        <v>64</v>
      </c>
      <c r="D15" s="7"/>
      <c r="E15" s="7"/>
      <c r="F15" s="29" t="s">
        <v>55</v>
      </c>
      <c r="G15" s="44">
        <f t="shared" ref="G15:J16" si="1">G16</f>
        <v>0</v>
      </c>
      <c r="H15" s="44">
        <f t="shared" si="1"/>
        <v>0</v>
      </c>
      <c r="I15" s="44">
        <f t="shared" si="1"/>
        <v>0</v>
      </c>
      <c r="J15" s="44">
        <f t="shared" si="1"/>
        <v>1.39</v>
      </c>
      <c r="K15" s="53" t="e">
        <f t="shared" ref="K15:K26" si="2">J15/G15</f>
        <v>#DIV/0!</v>
      </c>
      <c r="L15" s="53"/>
    </row>
    <row r="16" spans="2:12" hidden="1" x14ac:dyDescent="0.25">
      <c r="B16" s="7"/>
      <c r="C16" s="7"/>
      <c r="D16" s="7">
        <v>641</v>
      </c>
      <c r="E16" s="7"/>
      <c r="F16" s="7" t="s">
        <v>56</v>
      </c>
      <c r="G16" s="45">
        <f t="shared" si="1"/>
        <v>0</v>
      </c>
      <c r="H16" s="45">
        <f t="shared" si="1"/>
        <v>0</v>
      </c>
      <c r="I16" s="48">
        <f t="shared" si="1"/>
        <v>0</v>
      </c>
      <c r="J16" s="48">
        <f t="shared" si="1"/>
        <v>1.39</v>
      </c>
      <c r="K16" s="53" t="e">
        <f t="shared" si="2"/>
        <v>#DIV/0!</v>
      </c>
      <c r="L16" s="53"/>
    </row>
    <row r="17" spans="2:14" hidden="1" x14ac:dyDescent="0.25">
      <c r="B17" s="7"/>
      <c r="C17" s="7"/>
      <c r="D17" s="7"/>
      <c r="E17" s="7">
        <v>6413</v>
      </c>
      <c r="F17" s="7" t="s">
        <v>57</v>
      </c>
      <c r="G17" s="45"/>
      <c r="H17" s="45"/>
      <c r="I17" s="48">
        <v>0</v>
      </c>
      <c r="J17" s="48">
        <v>1.39</v>
      </c>
      <c r="K17" s="53" t="e">
        <f t="shared" si="2"/>
        <v>#DIV/0!</v>
      </c>
      <c r="L17" s="53"/>
    </row>
    <row r="18" spans="2:14" ht="25.5" x14ac:dyDescent="0.25">
      <c r="B18" s="7"/>
      <c r="C18" s="7">
        <v>66</v>
      </c>
      <c r="D18" s="7"/>
      <c r="E18" s="7"/>
      <c r="F18" s="10" t="s">
        <v>58</v>
      </c>
      <c r="G18" s="45">
        <f>G19+G21</f>
        <v>19240.3</v>
      </c>
      <c r="H18" s="45">
        <f>H19+H21</f>
        <v>45400</v>
      </c>
      <c r="I18" s="45">
        <f>I19+I21</f>
        <v>45400</v>
      </c>
      <c r="J18" s="45">
        <f>J19+J21</f>
        <v>28193.010000000002</v>
      </c>
      <c r="K18" s="53">
        <f t="shared" si="2"/>
        <v>1.4653103122092692</v>
      </c>
      <c r="L18" s="53">
        <f t="shared" ref="L18:L26" si="3">J18/I18</f>
        <v>0.62099140969163003</v>
      </c>
    </row>
    <row r="19" spans="2:14" ht="25.5" hidden="1" x14ac:dyDescent="0.25">
      <c r="B19" s="7"/>
      <c r="C19" s="23"/>
      <c r="D19" s="7">
        <v>661</v>
      </c>
      <c r="E19" s="7"/>
      <c r="F19" s="10" t="s">
        <v>22</v>
      </c>
      <c r="G19" s="45">
        <f>G20</f>
        <v>17600.3</v>
      </c>
      <c r="H19" s="45">
        <f>H20</f>
        <v>45400</v>
      </c>
      <c r="I19" s="45">
        <f>I20</f>
        <v>45400</v>
      </c>
      <c r="J19" s="45">
        <f>J20</f>
        <v>26183.010000000002</v>
      </c>
      <c r="K19" s="53">
        <f t="shared" si="2"/>
        <v>1.4876456651307082</v>
      </c>
      <c r="L19" s="53">
        <f t="shared" si="3"/>
        <v>0.57671828193832608</v>
      </c>
    </row>
    <row r="20" spans="2:14" hidden="1" x14ac:dyDescent="0.25">
      <c r="B20" s="7"/>
      <c r="C20" s="23"/>
      <c r="D20" s="7"/>
      <c r="E20" s="7">
        <v>6615</v>
      </c>
      <c r="F20" s="10" t="s">
        <v>59</v>
      </c>
      <c r="G20" s="45">
        <v>17600.3</v>
      </c>
      <c r="H20" s="48">
        <f>'POSEBNI DIO'!F54</f>
        <v>45400</v>
      </c>
      <c r="I20" s="48">
        <f>'POSEBNI DIO'!G54</f>
        <v>45400</v>
      </c>
      <c r="J20" s="48">
        <v>26183.010000000002</v>
      </c>
      <c r="K20" s="53">
        <f t="shared" si="2"/>
        <v>1.4876456651307082</v>
      </c>
      <c r="L20" s="53">
        <f t="shared" si="3"/>
        <v>0.57671828193832608</v>
      </c>
    </row>
    <row r="21" spans="2:14" ht="38.25" hidden="1" x14ac:dyDescent="0.25">
      <c r="B21" s="7"/>
      <c r="C21" s="23"/>
      <c r="D21" s="7">
        <v>663</v>
      </c>
      <c r="E21" s="7"/>
      <c r="F21" s="10" t="s">
        <v>60</v>
      </c>
      <c r="G21" s="45">
        <f>G22</f>
        <v>1640</v>
      </c>
      <c r="H21" s="45">
        <f>H22</f>
        <v>0</v>
      </c>
      <c r="I21" s="45">
        <f>I22</f>
        <v>0</v>
      </c>
      <c r="J21" s="45">
        <f>J22</f>
        <v>2010</v>
      </c>
      <c r="K21" s="53">
        <f t="shared" si="2"/>
        <v>1.225609756097561</v>
      </c>
      <c r="L21" s="53"/>
    </row>
    <row r="22" spans="2:14" hidden="1" x14ac:dyDescent="0.25">
      <c r="B22" s="7"/>
      <c r="C22" s="7"/>
      <c r="D22" s="8"/>
      <c r="E22" s="7">
        <v>6631</v>
      </c>
      <c r="F22" s="10" t="s">
        <v>61</v>
      </c>
      <c r="G22" s="45">
        <v>1640</v>
      </c>
      <c r="H22" s="45"/>
      <c r="I22" s="48"/>
      <c r="J22" s="48">
        <v>2010</v>
      </c>
      <c r="K22" s="53">
        <f t="shared" si="2"/>
        <v>1.225609756097561</v>
      </c>
      <c r="L22" s="53"/>
    </row>
    <row r="23" spans="2:14" ht="25.5" x14ac:dyDescent="0.25">
      <c r="B23" s="23"/>
      <c r="C23" s="7">
        <v>67</v>
      </c>
      <c r="D23" s="30"/>
      <c r="E23" s="30"/>
      <c r="F23" s="10" t="s">
        <v>62</v>
      </c>
      <c r="G23" s="46">
        <f>G24</f>
        <v>127975.84</v>
      </c>
      <c r="H23" s="46">
        <f>H24</f>
        <v>361978</v>
      </c>
      <c r="I23" s="46">
        <f>I24</f>
        <v>361978</v>
      </c>
      <c r="J23" s="46">
        <f>J24</f>
        <v>213295.38</v>
      </c>
      <c r="K23" s="53">
        <f t="shared" si="2"/>
        <v>1.6666847429952405</v>
      </c>
      <c r="L23" s="53">
        <f t="shared" si="3"/>
        <v>0.58924956765328285</v>
      </c>
    </row>
    <row r="24" spans="2:14" ht="25.5" hidden="1" x14ac:dyDescent="0.25">
      <c r="B24" s="7"/>
      <c r="C24" s="7"/>
      <c r="D24" s="8">
        <v>671</v>
      </c>
      <c r="E24" s="8"/>
      <c r="F24" s="29" t="s">
        <v>63</v>
      </c>
      <c r="G24" s="45">
        <f>G25+G26</f>
        <v>127975.84</v>
      </c>
      <c r="H24" s="48">
        <f>SUM(H25:H26)</f>
        <v>361978</v>
      </c>
      <c r="I24" s="48">
        <f>SUM(I25:I26)</f>
        <v>361978</v>
      </c>
      <c r="J24" s="48">
        <f>SUM(J25:J26)</f>
        <v>213295.38</v>
      </c>
      <c r="K24" s="53">
        <f t="shared" si="2"/>
        <v>1.6666847429952405</v>
      </c>
      <c r="L24" s="53">
        <f t="shared" si="3"/>
        <v>0.58924956765328285</v>
      </c>
    </row>
    <row r="25" spans="2:14" ht="25.5" hidden="1" x14ac:dyDescent="0.25">
      <c r="B25" s="7"/>
      <c r="C25" s="7"/>
      <c r="D25" s="7"/>
      <c r="E25" s="7">
        <v>6711</v>
      </c>
      <c r="F25" s="29" t="s">
        <v>64</v>
      </c>
      <c r="G25" s="45">
        <v>113298.92</v>
      </c>
      <c r="H25" s="48">
        <f>'POSEBNI DIO'!F8+'POSEBNI DIO'!F40+'POSEBNI DIO'!F65+'POSEBNI DIO'!F70+'POSEBNI DIO'!F75+'POSEBNI DIO'!F81-' Račun prihoda i rashoda'!H26+'POSEBNI DIO'!F62+'POSEBNI DIO'!F83</f>
        <v>333850</v>
      </c>
      <c r="I25" s="48">
        <f>'POSEBNI DIO'!G8+'POSEBNI DIO'!G40+'POSEBNI DIO'!G65+'POSEBNI DIO'!G70+'POSEBNI DIO'!G75+'POSEBNI DIO'!G81-' Račun prihoda i rashoda'!I26+'POSEBNI DIO'!G62+'POSEBNI DIO'!G83</f>
        <v>333850</v>
      </c>
      <c r="J25" s="48">
        <v>204307.38</v>
      </c>
      <c r="K25" s="53">
        <f t="shared" si="2"/>
        <v>1.8032597309841967</v>
      </c>
      <c r="L25" s="53">
        <f t="shared" si="3"/>
        <v>0.61197358094952825</v>
      </c>
      <c r="N25" s="43"/>
    </row>
    <row r="26" spans="2:14" ht="25.5" hidden="1" x14ac:dyDescent="0.25">
      <c r="B26" s="7"/>
      <c r="C26" s="7"/>
      <c r="D26" s="7"/>
      <c r="E26" s="7">
        <v>6712</v>
      </c>
      <c r="F26" s="29" t="s">
        <v>65</v>
      </c>
      <c r="G26" s="45">
        <v>14676.919999999998</v>
      </c>
      <c r="H26" s="48">
        <f>'POSEBNI DIO'!F25+'POSEBNI DIO'!F26+'POSEBNI DIO'!F27+'POSEBNI DIO'!F28+'POSEBNI DIO'!F49</f>
        <v>28128</v>
      </c>
      <c r="I26" s="48">
        <f>'POSEBNI DIO'!G25+'POSEBNI DIO'!G26+'POSEBNI DIO'!G27+'POSEBNI DIO'!G28+'POSEBNI DIO'!G49</f>
        <v>28128</v>
      </c>
      <c r="J26" s="48">
        <f>'POSEBNI DIO'!H25+'POSEBNI DIO'!H26+'POSEBNI DIO'!H27+'POSEBNI DIO'!H28+'POSEBNI DIO'!H49</f>
        <v>8988</v>
      </c>
      <c r="K26" s="53">
        <f t="shared" si="2"/>
        <v>0.61239006549057984</v>
      </c>
      <c r="L26" s="53">
        <f t="shared" si="3"/>
        <v>0.31953924914675769</v>
      </c>
    </row>
    <row r="27" spans="2:14" hidden="1" x14ac:dyDescent="0.25">
      <c r="B27" s="7"/>
      <c r="C27" s="7"/>
      <c r="D27" s="7"/>
      <c r="E27" s="7"/>
      <c r="F27" s="29"/>
      <c r="G27" s="45"/>
      <c r="H27" s="45"/>
      <c r="I27" s="45"/>
      <c r="J27" s="48"/>
      <c r="K27" s="48"/>
      <c r="L27" s="48"/>
    </row>
    <row r="28" spans="2:14" ht="15.75" customHeight="1" x14ac:dyDescent="0.25"/>
    <row r="29" spans="2:14" ht="15.75" customHeight="1" x14ac:dyDescent="0.25">
      <c r="B29" s="2"/>
      <c r="C29" s="2"/>
      <c r="D29" s="2"/>
      <c r="E29" s="2"/>
      <c r="F29" s="2"/>
      <c r="G29" s="2"/>
      <c r="H29" s="2"/>
      <c r="I29" s="68"/>
      <c r="J29" s="69"/>
      <c r="K29" s="3"/>
      <c r="L29" s="3"/>
    </row>
    <row r="30" spans="2:14" ht="25.5" x14ac:dyDescent="0.25">
      <c r="B30" s="128" t="s">
        <v>6</v>
      </c>
      <c r="C30" s="129"/>
      <c r="D30" s="129"/>
      <c r="E30" s="129"/>
      <c r="F30" s="130"/>
      <c r="G30" s="72" t="s">
        <v>45</v>
      </c>
      <c r="H30" s="71" t="s">
        <v>178</v>
      </c>
      <c r="I30" s="71" t="s">
        <v>179</v>
      </c>
      <c r="J30" s="72" t="s">
        <v>180</v>
      </c>
      <c r="K30" s="71" t="s">
        <v>16</v>
      </c>
      <c r="L30" s="71" t="s">
        <v>34</v>
      </c>
    </row>
    <row r="31" spans="2:14" s="27" customFormat="1" ht="12.75" customHeight="1" x14ac:dyDescent="0.2">
      <c r="B31" s="131">
        <v>1</v>
      </c>
      <c r="C31" s="132"/>
      <c r="D31" s="132"/>
      <c r="E31" s="132"/>
      <c r="F31" s="133"/>
      <c r="G31" s="77">
        <v>2</v>
      </c>
      <c r="H31" s="77">
        <v>3</v>
      </c>
      <c r="I31" s="77">
        <v>4</v>
      </c>
      <c r="J31" s="77">
        <v>5</v>
      </c>
      <c r="K31" s="77" t="s">
        <v>18</v>
      </c>
      <c r="L31" s="77" t="s">
        <v>19</v>
      </c>
    </row>
    <row r="32" spans="2:14" x14ac:dyDescent="0.25">
      <c r="B32" s="6"/>
      <c r="C32" s="6"/>
      <c r="D32" s="6"/>
      <c r="E32" s="6"/>
      <c r="F32" s="6" t="s">
        <v>7</v>
      </c>
      <c r="G32" s="46">
        <f>G33+G79</f>
        <v>821355.66000000027</v>
      </c>
      <c r="H32" s="46">
        <f>H33+H79</f>
        <v>1497152</v>
      </c>
      <c r="I32" s="46">
        <f>I33+I79</f>
        <v>1497152</v>
      </c>
      <c r="J32" s="46">
        <f>J33+J79</f>
        <v>1022477.7500000001</v>
      </c>
      <c r="K32" s="53">
        <f>J32/G32</f>
        <v>1.2448660182118911</v>
      </c>
      <c r="L32" s="53">
        <f>J32/I32</f>
        <v>0.68294852493267222</v>
      </c>
      <c r="M32" s="43"/>
    </row>
    <row r="33" spans="2:13" x14ac:dyDescent="0.25">
      <c r="B33" s="6">
        <v>3</v>
      </c>
      <c r="C33" s="6"/>
      <c r="D33" s="6"/>
      <c r="E33" s="6"/>
      <c r="F33" s="6" t="s">
        <v>3</v>
      </c>
      <c r="G33" s="46">
        <f t="shared" ref="G33:I33" si="4">G34+G41+G69+G76+G73</f>
        <v>806678.74000000022</v>
      </c>
      <c r="H33" s="46">
        <f t="shared" si="4"/>
        <v>1441024</v>
      </c>
      <c r="I33" s="46">
        <f t="shared" si="4"/>
        <v>1441024</v>
      </c>
      <c r="J33" s="46">
        <f>J34+J41+J69+J76+J73</f>
        <v>1013489.7500000001</v>
      </c>
      <c r="K33" s="53">
        <f t="shared" ref="K33:K93" si="5">J33/G33</f>
        <v>1.256373447997402</v>
      </c>
      <c r="L33" s="53">
        <f t="shared" ref="L33:L88" si="6">J33/I33</f>
        <v>0.70331219327367211</v>
      </c>
      <c r="M33" s="43"/>
    </row>
    <row r="34" spans="2:13" x14ac:dyDescent="0.25">
      <c r="B34" s="6"/>
      <c r="C34" s="10">
        <v>31</v>
      </c>
      <c r="D34" s="10"/>
      <c r="E34" s="10"/>
      <c r="F34" s="10" t="s">
        <v>4</v>
      </c>
      <c r="G34" s="45">
        <f>G35+G37+G39</f>
        <v>675290.85000000009</v>
      </c>
      <c r="H34" s="70">
        <f>H35+H37+H39</f>
        <v>1085400</v>
      </c>
      <c r="I34" s="70">
        <f>I35+I37+I39</f>
        <v>1085400</v>
      </c>
      <c r="J34" s="45">
        <f>J35+J37+J39</f>
        <v>866972.58000000007</v>
      </c>
      <c r="K34" s="53">
        <f t="shared" si="5"/>
        <v>1.2838506252528077</v>
      </c>
      <c r="L34" s="53">
        <f t="shared" si="6"/>
        <v>0.79875859590934228</v>
      </c>
      <c r="M34" s="43"/>
    </row>
    <row r="35" spans="2:13" hidden="1" x14ac:dyDescent="0.25">
      <c r="B35" s="7"/>
      <c r="C35" s="7"/>
      <c r="D35" s="7">
        <v>311</v>
      </c>
      <c r="E35" s="7"/>
      <c r="F35" s="29" t="s">
        <v>24</v>
      </c>
      <c r="G35" s="45">
        <f>G36</f>
        <v>559958.27</v>
      </c>
      <c r="H35" s="70">
        <f>H36</f>
        <v>901000</v>
      </c>
      <c r="I35" s="70">
        <f>I36</f>
        <v>901000</v>
      </c>
      <c r="J35" s="45">
        <f>J36</f>
        <v>718039.16</v>
      </c>
      <c r="K35" s="53">
        <f t="shared" si="5"/>
        <v>1.2823083405840225</v>
      </c>
      <c r="L35" s="53">
        <f t="shared" si="6"/>
        <v>0.79693580466148728</v>
      </c>
    </row>
    <row r="36" spans="2:13" hidden="1" x14ac:dyDescent="0.25">
      <c r="B36" s="7"/>
      <c r="C36" s="7"/>
      <c r="D36" s="7"/>
      <c r="E36" s="7">
        <v>3111</v>
      </c>
      <c r="F36" s="29" t="s">
        <v>25</v>
      </c>
      <c r="G36" s="45">
        <v>559958.27</v>
      </c>
      <c r="H36" s="70">
        <f>'POSEBNI DIO'!F30+'POSEBNI DIO'!F41+'POSEBNI DIO'!F51+'POSEBNI DIO'!F66+'POSEBNI DIO'!F71+'POSEBNI DIO'!F76+'POSEBNI DIO'!F57</f>
        <v>901000</v>
      </c>
      <c r="I36" s="70">
        <f>'POSEBNI DIO'!G30+'POSEBNI DIO'!G41+'POSEBNI DIO'!G51+'POSEBNI DIO'!G66+'POSEBNI DIO'!G71+'POSEBNI DIO'!G76+'POSEBNI DIO'!G57</f>
        <v>901000</v>
      </c>
      <c r="J36" s="70">
        <f>'POSEBNI DIO'!H30+'POSEBNI DIO'!H41+'POSEBNI DIO'!H51+'POSEBNI DIO'!H66+'POSEBNI DIO'!H71+'POSEBNI DIO'!H76+'POSEBNI DIO'!H57</f>
        <v>718039.16</v>
      </c>
      <c r="K36" s="53">
        <f t="shared" si="5"/>
        <v>1.2823083405840225</v>
      </c>
      <c r="L36" s="53">
        <f t="shared" si="6"/>
        <v>0.79693580466148728</v>
      </c>
    </row>
    <row r="37" spans="2:13" hidden="1" x14ac:dyDescent="0.25">
      <c r="B37" s="7"/>
      <c r="C37" s="23"/>
      <c r="D37" s="7">
        <v>312</v>
      </c>
      <c r="E37" s="7"/>
      <c r="F37" s="29" t="s">
        <v>108</v>
      </c>
      <c r="G37" s="45">
        <f>G38</f>
        <v>23117.17</v>
      </c>
      <c r="H37" s="70">
        <f>H38</f>
        <v>37900</v>
      </c>
      <c r="I37" s="70">
        <f>I38</f>
        <v>37900</v>
      </c>
      <c r="J37" s="45">
        <f>J38</f>
        <v>30617.440000000002</v>
      </c>
      <c r="K37" s="53">
        <f t="shared" si="5"/>
        <v>1.3244458556129495</v>
      </c>
      <c r="L37" s="53">
        <f t="shared" si="6"/>
        <v>0.80784802110817944</v>
      </c>
    </row>
    <row r="38" spans="2:13" hidden="1" x14ac:dyDescent="0.25">
      <c r="B38" s="7"/>
      <c r="C38" s="23"/>
      <c r="D38" s="8"/>
      <c r="E38" s="8">
        <v>3121</v>
      </c>
      <c r="F38" s="12" t="s">
        <v>108</v>
      </c>
      <c r="G38" s="45">
        <v>23117.17</v>
      </c>
      <c r="H38" s="70">
        <f>'POSEBNI DIO'!F31+'POSEBNI DIO'!F42+'POSEBNI DIO'!F52+'POSEBNI DIO'!F67+'POSEBNI DIO'!F77+'POSEBNI DIO'!F72</f>
        <v>37900</v>
      </c>
      <c r="I38" s="70">
        <f>'POSEBNI DIO'!G31+'POSEBNI DIO'!G42+'POSEBNI DIO'!G52+'POSEBNI DIO'!G67+'POSEBNI DIO'!G77+'POSEBNI DIO'!G72</f>
        <v>37900</v>
      </c>
      <c r="J38" s="70">
        <f>'POSEBNI DIO'!H31+'POSEBNI DIO'!H42+'POSEBNI DIO'!H52+'POSEBNI DIO'!H67+'POSEBNI DIO'!H77+'POSEBNI DIO'!H72</f>
        <v>30617.440000000002</v>
      </c>
      <c r="K38" s="53">
        <f t="shared" si="5"/>
        <v>1.3244458556129495</v>
      </c>
      <c r="L38" s="53">
        <f t="shared" si="6"/>
        <v>0.80784802110817944</v>
      </c>
    </row>
    <row r="39" spans="2:13" hidden="1" x14ac:dyDescent="0.25">
      <c r="B39" s="7"/>
      <c r="C39" s="7"/>
      <c r="D39" s="8">
        <v>313</v>
      </c>
      <c r="E39" s="8"/>
      <c r="F39" s="12" t="s">
        <v>107</v>
      </c>
      <c r="G39" s="45">
        <f>G40</f>
        <v>92215.41</v>
      </c>
      <c r="H39" s="70">
        <f>H40</f>
        <v>146500</v>
      </c>
      <c r="I39" s="70">
        <f>I40</f>
        <v>146500</v>
      </c>
      <c r="J39" s="45">
        <f>J40</f>
        <v>118315.98</v>
      </c>
      <c r="K39" s="53">
        <f t="shared" si="5"/>
        <v>1.283039136300538</v>
      </c>
      <c r="L39" s="53">
        <f t="shared" si="6"/>
        <v>0.80761761092150164</v>
      </c>
    </row>
    <row r="40" spans="2:13" hidden="1" x14ac:dyDescent="0.25">
      <c r="B40" s="11"/>
      <c r="C40" s="11"/>
      <c r="D40" s="11"/>
      <c r="E40" s="11">
        <v>3132</v>
      </c>
      <c r="F40" s="22" t="s">
        <v>106</v>
      </c>
      <c r="G40" s="45">
        <v>92215.41</v>
      </c>
      <c r="H40" s="70">
        <f>'POSEBNI DIO'!F32+'POSEBNI DIO'!F43+'POSEBNI DIO'!F68+'POSEBNI DIO'!F73+'POSEBNI DIO'!F78+'POSEBNI DIO'!F59</f>
        <v>146500</v>
      </c>
      <c r="I40" s="70">
        <f>'POSEBNI DIO'!G32+'POSEBNI DIO'!G43+'POSEBNI DIO'!G68+'POSEBNI DIO'!G73+'POSEBNI DIO'!G78+'POSEBNI DIO'!G59</f>
        <v>146500</v>
      </c>
      <c r="J40" s="70">
        <f>'POSEBNI DIO'!H32+'POSEBNI DIO'!H43+'POSEBNI DIO'!H68+'POSEBNI DIO'!H73+'POSEBNI DIO'!H78+'POSEBNI DIO'!H59</f>
        <v>118315.98</v>
      </c>
      <c r="K40" s="53">
        <f t="shared" si="5"/>
        <v>1.283039136300538</v>
      </c>
      <c r="L40" s="53">
        <f t="shared" si="6"/>
        <v>0.80761761092150164</v>
      </c>
    </row>
    <row r="41" spans="2:13" x14ac:dyDescent="0.25">
      <c r="B41" s="10"/>
      <c r="C41" s="10">
        <v>32</v>
      </c>
      <c r="D41" s="7"/>
      <c r="E41" s="7"/>
      <c r="F41" s="29" t="s">
        <v>12</v>
      </c>
      <c r="G41" s="45">
        <f>G46+G62+G53+G42</f>
        <v>131044.34000000003</v>
      </c>
      <c r="H41" s="45">
        <f>H46+H62+H53+H42</f>
        <v>304814</v>
      </c>
      <c r="I41" s="45">
        <f>I46+I62+I53+I42</f>
        <v>304814</v>
      </c>
      <c r="J41" s="45">
        <f>J46+J62+J53+J42</f>
        <v>146205</v>
      </c>
      <c r="K41" s="53">
        <f t="shared" si="5"/>
        <v>1.115691070671194</v>
      </c>
      <c r="L41" s="53">
        <f t="shared" si="6"/>
        <v>0.47965316553701604</v>
      </c>
    </row>
    <row r="42" spans="2:13" hidden="1" x14ac:dyDescent="0.25">
      <c r="B42" s="10"/>
      <c r="C42" s="10"/>
      <c r="D42" s="7">
        <v>321</v>
      </c>
      <c r="E42" s="7"/>
      <c r="F42" s="29" t="s">
        <v>26</v>
      </c>
      <c r="G42" s="45">
        <f>SUM(G43:G45)</f>
        <v>18240.489999999998</v>
      </c>
      <c r="H42" s="45">
        <f>SUM(H43:H45)</f>
        <v>24600</v>
      </c>
      <c r="I42" s="45">
        <f>SUM(I43:I45)</f>
        <v>24600</v>
      </c>
      <c r="J42" s="45">
        <f>SUM(J43:J45)</f>
        <v>19546.099999999999</v>
      </c>
      <c r="K42" s="53">
        <f t="shared" si="5"/>
        <v>1.0715775727516093</v>
      </c>
      <c r="L42" s="53">
        <f t="shared" si="6"/>
        <v>0.7945569105691056</v>
      </c>
    </row>
    <row r="43" spans="2:13" hidden="1" x14ac:dyDescent="0.25">
      <c r="B43" s="51"/>
      <c r="C43" s="51"/>
      <c r="D43" s="51"/>
      <c r="E43" s="51">
        <v>3211</v>
      </c>
      <c r="F43" s="47" t="s">
        <v>27</v>
      </c>
      <c r="G43" s="48">
        <v>3009.079999999999</v>
      </c>
      <c r="H43" s="48">
        <f>'POSEBNI DIO'!F9+'POSEBNI DIO'!F44</f>
        <v>10000</v>
      </c>
      <c r="I43" s="48">
        <f>'POSEBNI DIO'!G9+'POSEBNI DIO'!G44</f>
        <v>10000</v>
      </c>
      <c r="J43" s="48">
        <f>'POSEBNI DIO'!H9+'POSEBNI DIO'!H44</f>
        <v>7069.33</v>
      </c>
      <c r="K43" s="53">
        <f t="shared" si="5"/>
        <v>2.349332686402489</v>
      </c>
      <c r="L43" s="53">
        <f t="shared" si="6"/>
        <v>0.70693300000000003</v>
      </c>
    </row>
    <row r="44" spans="2:13" ht="30" hidden="1" x14ac:dyDescent="0.25">
      <c r="B44" s="51"/>
      <c r="C44" s="51"/>
      <c r="D44" s="51"/>
      <c r="E44" s="51">
        <v>3212</v>
      </c>
      <c r="F44" s="47" t="s">
        <v>105</v>
      </c>
      <c r="G44" s="48">
        <v>14737.41</v>
      </c>
      <c r="H44" s="48">
        <f>'POSEBNI DIO'!F33+'POSEBNI DIO'!F45+'POSEBNI DIO'!F69+'POSEBNI DIO'!F74+'POSEBNI DIO'!F79</f>
        <v>14000</v>
      </c>
      <c r="I44" s="48">
        <f>'POSEBNI DIO'!G33+'POSEBNI DIO'!G45+'POSEBNI DIO'!G69+'POSEBNI DIO'!G74+'POSEBNI DIO'!G79</f>
        <v>14000</v>
      </c>
      <c r="J44" s="48">
        <f>'POSEBNI DIO'!H33+'POSEBNI DIO'!H45+'POSEBNI DIO'!H69+'POSEBNI DIO'!H74+'POSEBNI DIO'!H79</f>
        <v>11973.769999999999</v>
      </c>
      <c r="K44" s="53">
        <f t="shared" si="5"/>
        <v>0.812474512142907</v>
      </c>
      <c r="L44" s="53">
        <f t="shared" si="6"/>
        <v>0.85526928571428562</v>
      </c>
    </row>
    <row r="45" spans="2:13" hidden="1" x14ac:dyDescent="0.25">
      <c r="B45" s="51"/>
      <c r="C45" s="51"/>
      <c r="D45" s="51"/>
      <c r="E45" s="51">
        <v>3213</v>
      </c>
      <c r="F45" s="47" t="s">
        <v>104</v>
      </c>
      <c r="G45" s="48">
        <v>494</v>
      </c>
      <c r="H45" s="48">
        <f>'POSEBNI DIO'!F10</f>
        <v>600</v>
      </c>
      <c r="I45" s="48">
        <f>'POSEBNI DIO'!G10</f>
        <v>600</v>
      </c>
      <c r="J45" s="48">
        <f>'POSEBNI DIO'!H10</f>
        <v>503</v>
      </c>
      <c r="K45" s="53">
        <f t="shared" si="5"/>
        <v>1.0182186234817814</v>
      </c>
      <c r="L45" s="53">
        <f t="shared" si="6"/>
        <v>0.83833333333333337</v>
      </c>
    </row>
    <row r="46" spans="2:13" hidden="1" x14ac:dyDescent="0.25">
      <c r="B46" s="51"/>
      <c r="C46" s="51"/>
      <c r="D46" s="51">
        <v>322</v>
      </c>
      <c r="E46" s="51"/>
      <c r="F46" s="47" t="s">
        <v>103</v>
      </c>
      <c r="G46" s="48">
        <f>SUM(G47:G52)</f>
        <v>92902.99000000002</v>
      </c>
      <c r="H46" s="48">
        <f>SUM(H47:H52)</f>
        <v>219364</v>
      </c>
      <c r="I46" s="48">
        <f>SUM(I47:I52)</f>
        <v>219364</v>
      </c>
      <c r="J46" s="48">
        <f>SUM(J47:J52)</f>
        <v>97945.44</v>
      </c>
      <c r="K46" s="53">
        <f t="shared" si="5"/>
        <v>1.054276509292112</v>
      </c>
      <c r="L46" s="53">
        <f t="shared" si="6"/>
        <v>0.4464973286409803</v>
      </c>
    </row>
    <row r="47" spans="2:13" hidden="1" x14ac:dyDescent="0.25">
      <c r="B47" s="51"/>
      <c r="C47" s="51"/>
      <c r="D47" s="51"/>
      <c r="E47" s="51">
        <v>3221</v>
      </c>
      <c r="F47" s="47" t="s">
        <v>102</v>
      </c>
      <c r="G47" s="48">
        <v>6990.6700000000019</v>
      </c>
      <c r="H47" s="48">
        <f>'POSEBNI DIO'!F11+'POSEBNI DIO'!F34+'POSEBNI DIO'!F46+'POSEBNI DIO'!F53+'POSEBNI DIO'!F63</f>
        <v>19000</v>
      </c>
      <c r="I47" s="48">
        <f>'POSEBNI DIO'!G11+'POSEBNI DIO'!G34+'POSEBNI DIO'!G46+'POSEBNI DIO'!G53+'POSEBNI DIO'!G63</f>
        <v>19000</v>
      </c>
      <c r="J47" s="48">
        <f>'POSEBNI DIO'!H11+'POSEBNI DIO'!H34+'POSEBNI DIO'!H46+'POSEBNI DIO'!H53+'POSEBNI DIO'!H63</f>
        <v>9838.34</v>
      </c>
      <c r="K47" s="53">
        <f t="shared" si="5"/>
        <v>1.4073529432801144</v>
      </c>
      <c r="L47" s="53">
        <f t="shared" si="6"/>
        <v>0.51780736842105268</v>
      </c>
    </row>
    <row r="48" spans="2:13" hidden="1" x14ac:dyDescent="0.25">
      <c r="B48" s="51"/>
      <c r="C48" s="51"/>
      <c r="D48" s="51"/>
      <c r="E48" s="51">
        <v>3222</v>
      </c>
      <c r="F48" s="47" t="s">
        <v>101</v>
      </c>
      <c r="G48" s="48">
        <v>69350.680000000022</v>
      </c>
      <c r="H48" s="48">
        <f>'POSEBNI DIO'!F47+'POSEBNI DIO'!F54+'POSEBNI DIO'!F82+'POSEBNI DIO'!F84+'POSEBNI DIO'!F87</f>
        <v>168864</v>
      </c>
      <c r="I48" s="48">
        <f>'POSEBNI DIO'!G47+'POSEBNI DIO'!G54+'POSEBNI DIO'!G82+'POSEBNI DIO'!G84+'POSEBNI DIO'!G87</f>
        <v>168864</v>
      </c>
      <c r="J48" s="48">
        <f>'POSEBNI DIO'!H47+'POSEBNI DIO'!H54+'POSEBNI DIO'!H82+'POSEBNI DIO'!H84+'POSEBNI DIO'!H87</f>
        <v>72608.47</v>
      </c>
      <c r="K48" s="53">
        <f t="shared" si="5"/>
        <v>1.0469756028347519</v>
      </c>
      <c r="L48" s="53">
        <f t="shared" si="6"/>
        <v>0.42998193812772412</v>
      </c>
    </row>
    <row r="49" spans="2:12" hidden="1" x14ac:dyDescent="0.25">
      <c r="B49" s="51"/>
      <c r="C49" s="51"/>
      <c r="D49" s="51"/>
      <c r="E49" s="51">
        <v>3223</v>
      </c>
      <c r="F49" s="47" t="s">
        <v>100</v>
      </c>
      <c r="G49" s="48">
        <v>14840.54</v>
      </c>
      <c r="H49" s="48">
        <f>'POSEBNI DIO'!F12</f>
        <v>28500</v>
      </c>
      <c r="I49" s="48">
        <f>'POSEBNI DIO'!G12</f>
        <v>28500</v>
      </c>
      <c r="J49" s="48">
        <f>'POSEBNI DIO'!H12</f>
        <v>11396.099999999999</v>
      </c>
      <c r="K49" s="53">
        <f t="shared" si="5"/>
        <v>0.7679033242725668</v>
      </c>
      <c r="L49" s="53">
        <f t="shared" si="6"/>
        <v>0.39986315789473681</v>
      </c>
    </row>
    <row r="50" spans="2:12" ht="30" hidden="1" x14ac:dyDescent="0.25">
      <c r="B50" s="51"/>
      <c r="C50" s="51"/>
      <c r="D50" s="51"/>
      <c r="E50" s="51">
        <v>3224</v>
      </c>
      <c r="F50" s="47" t="s">
        <v>99</v>
      </c>
      <c r="G50" s="48">
        <v>1721.1</v>
      </c>
      <c r="H50" s="48">
        <f>'POSEBNI DIO'!F13</f>
        <v>3000</v>
      </c>
      <c r="I50" s="48">
        <f>'POSEBNI DIO'!G13</f>
        <v>3000</v>
      </c>
      <c r="J50" s="48">
        <f>'POSEBNI DIO'!H13</f>
        <v>4102.53</v>
      </c>
      <c r="K50" s="53">
        <f t="shared" si="5"/>
        <v>2.3836674219975595</v>
      </c>
      <c r="L50" s="53">
        <f t="shared" si="6"/>
        <v>1.36751</v>
      </c>
    </row>
    <row r="51" spans="2:12" hidden="1" x14ac:dyDescent="0.25">
      <c r="B51" s="51"/>
      <c r="C51" s="51"/>
      <c r="D51" s="51"/>
      <c r="E51" s="51">
        <v>3225</v>
      </c>
      <c r="F51" s="47" t="s">
        <v>98</v>
      </c>
      <c r="G51" s="48"/>
      <c r="H51" s="48"/>
      <c r="I51" s="48"/>
      <c r="J51" s="48"/>
      <c r="K51" s="53"/>
      <c r="L51" s="53"/>
    </row>
    <row r="52" spans="2:12" hidden="1" x14ac:dyDescent="0.25">
      <c r="B52" s="51"/>
      <c r="C52" s="51"/>
      <c r="D52" s="51"/>
      <c r="E52" s="51">
        <v>3227</v>
      </c>
      <c r="F52" s="47" t="s">
        <v>97</v>
      </c>
      <c r="G52" s="48"/>
      <c r="H52" s="48"/>
      <c r="I52" s="48"/>
      <c r="J52" s="48"/>
      <c r="K52" s="53"/>
      <c r="L52" s="53"/>
    </row>
    <row r="53" spans="2:12" hidden="1" x14ac:dyDescent="0.25">
      <c r="B53" s="51"/>
      <c r="C53" s="51"/>
      <c r="D53" s="51">
        <v>323</v>
      </c>
      <c r="E53" s="51"/>
      <c r="F53" s="47" t="s">
        <v>96</v>
      </c>
      <c r="G53" s="48">
        <f>SUM(G54:G61)</f>
        <v>19124.29</v>
      </c>
      <c r="H53" s="48">
        <f>SUM(H54:H61)</f>
        <v>56850</v>
      </c>
      <c r="I53" s="48">
        <f>SUM(I54:I61)</f>
        <v>56850</v>
      </c>
      <c r="J53" s="48">
        <f>SUM(J54:J61)</f>
        <v>27327.390000000003</v>
      </c>
      <c r="K53" s="53">
        <f t="shared" si="5"/>
        <v>1.4289361853433513</v>
      </c>
      <c r="L53" s="53">
        <f t="shared" si="6"/>
        <v>0.48069287598944599</v>
      </c>
    </row>
    <row r="54" spans="2:12" hidden="1" x14ac:dyDescent="0.25">
      <c r="B54" s="51"/>
      <c r="C54" s="51"/>
      <c r="D54" s="51"/>
      <c r="E54" s="51">
        <v>3231</v>
      </c>
      <c r="F54" s="47" t="s">
        <v>95</v>
      </c>
      <c r="G54" s="48">
        <v>12725.220000000001</v>
      </c>
      <c r="H54" s="48">
        <f>'POSEBNI DIO'!F14</f>
        <v>34000</v>
      </c>
      <c r="I54" s="48">
        <f>'POSEBNI DIO'!G14</f>
        <v>34000</v>
      </c>
      <c r="J54" s="48">
        <f>'POSEBNI DIO'!H14</f>
        <v>17394.440000000002</v>
      </c>
      <c r="K54" s="53">
        <f t="shared" si="5"/>
        <v>1.3669264657113984</v>
      </c>
      <c r="L54" s="53">
        <f t="shared" si="6"/>
        <v>0.51160117647058834</v>
      </c>
    </row>
    <row r="55" spans="2:12" hidden="1" x14ac:dyDescent="0.25">
      <c r="B55" s="51"/>
      <c r="C55" s="51"/>
      <c r="D55" s="51"/>
      <c r="E55" s="51">
        <v>3232</v>
      </c>
      <c r="F55" s="47" t="s">
        <v>94</v>
      </c>
      <c r="G55" s="48">
        <v>1566.44</v>
      </c>
      <c r="H55" s="48">
        <f>'POSEBNI DIO'!F15</f>
        <v>7350</v>
      </c>
      <c r="I55" s="48">
        <f>'POSEBNI DIO'!G15</f>
        <v>7350</v>
      </c>
      <c r="J55" s="48">
        <f>'POSEBNI DIO'!H15</f>
        <v>2022.5</v>
      </c>
      <c r="K55" s="53">
        <f t="shared" si="5"/>
        <v>1.2911442506575419</v>
      </c>
      <c r="L55" s="53">
        <f t="shared" si="6"/>
        <v>0.27517006802721089</v>
      </c>
    </row>
    <row r="56" spans="2:12" hidden="1" x14ac:dyDescent="0.25">
      <c r="B56" s="51"/>
      <c r="C56" s="51"/>
      <c r="D56" s="51"/>
      <c r="E56" s="51">
        <v>3233</v>
      </c>
      <c r="F56" s="47" t="s">
        <v>93</v>
      </c>
      <c r="G56" s="48"/>
      <c r="H56" s="48"/>
      <c r="I56" s="48"/>
      <c r="J56" s="48"/>
      <c r="K56" s="53"/>
      <c r="L56" s="53"/>
    </row>
    <row r="57" spans="2:12" hidden="1" x14ac:dyDescent="0.25">
      <c r="B57" s="51"/>
      <c r="C57" s="51"/>
      <c r="D57" s="51"/>
      <c r="E57" s="51">
        <v>3234</v>
      </c>
      <c r="F57" s="47" t="s">
        <v>92</v>
      </c>
      <c r="G57" s="48">
        <v>2914.22</v>
      </c>
      <c r="H57" s="48">
        <f>'POSEBNI DIO'!F16</f>
        <v>7000</v>
      </c>
      <c r="I57" s="48">
        <f>'POSEBNI DIO'!G16</f>
        <v>7000</v>
      </c>
      <c r="J57" s="48">
        <f>'POSEBNI DIO'!H16</f>
        <v>2669.13</v>
      </c>
      <c r="K57" s="53">
        <f t="shared" si="5"/>
        <v>0.91589859379182093</v>
      </c>
      <c r="L57" s="53">
        <f t="shared" si="6"/>
        <v>0.38130428571428571</v>
      </c>
    </row>
    <row r="58" spans="2:12" hidden="1" x14ac:dyDescent="0.25">
      <c r="B58" s="51"/>
      <c r="C58" s="51"/>
      <c r="D58" s="51"/>
      <c r="E58" s="51">
        <v>3236</v>
      </c>
      <c r="F58" s="47" t="s">
        <v>91</v>
      </c>
      <c r="G58" s="48">
        <v>392.85</v>
      </c>
      <c r="H58" s="48">
        <f>'POSEBNI DIO'!F17+'POSEBNI DIO'!F35</f>
        <v>3000</v>
      </c>
      <c r="I58" s="48">
        <f>'POSEBNI DIO'!G17+'POSEBNI DIO'!G35</f>
        <v>3000</v>
      </c>
      <c r="J58" s="48">
        <f>'POSEBNI DIO'!H17+'POSEBNI DIO'!H35</f>
        <v>3240.48</v>
      </c>
      <c r="K58" s="53">
        <f t="shared" si="5"/>
        <v>8.248644520809469</v>
      </c>
      <c r="L58" s="53">
        <f t="shared" si="6"/>
        <v>1.08016</v>
      </c>
    </row>
    <row r="59" spans="2:12" hidden="1" x14ac:dyDescent="0.25">
      <c r="B59" s="51"/>
      <c r="C59" s="51"/>
      <c r="D59" s="51"/>
      <c r="E59" s="51">
        <v>3237</v>
      </c>
      <c r="F59" s="47" t="s">
        <v>90</v>
      </c>
      <c r="G59" s="48">
        <v>268.28999999999996</v>
      </c>
      <c r="H59" s="48">
        <f>'POSEBNI DIO'!F18</f>
        <v>1500</v>
      </c>
      <c r="I59" s="48">
        <f>'POSEBNI DIO'!G18</f>
        <v>1500</v>
      </c>
      <c r="J59" s="48">
        <f>'POSEBNI DIO'!H18</f>
        <v>900</v>
      </c>
      <c r="K59" s="53">
        <f t="shared" si="5"/>
        <v>3.3545790003354585</v>
      </c>
      <c r="L59" s="53">
        <f t="shared" si="6"/>
        <v>0.6</v>
      </c>
    </row>
    <row r="60" spans="2:12" hidden="1" x14ac:dyDescent="0.25">
      <c r="B60" s="51"/>
      <c r="C60" s="51"/>
      <c r="D60" s="51"/>
      <c r="E60" s="51">
        <v>3238</v>
      </c>
      <c r="F60" s="47" t="s">
        <v>89</v>
      </c>
      <c r="G60" s="48">
        <v>981.39</v>
      </c>
      <c r="H60" s="48">
        <f>'POSEBNI DIO'!F19</f>
        <v>3000</v>
      </c>
      <c r="I60" s="48">
        <f>'POSEBNI DIO'!G19</f>
        <v>3000</v>
      </c>
      <c r="J60" s="48">
        <f>'POSEBNI DIO'!H19</f>
        <v>1035.1199999999999</v>
      </c>
      <c r="K60" s="53">
        <f t="shared" si="5"/>
        <v>1.0547488765934032</v>
      </c>
      <c r="L60" s="53">
        <f t="shared" si="6"/>
        <v>0.34503999999999996</v>
      </c>
    </row>
    <row r="61" spans="2:12" hidden="1" x14ac:dyDescent="0.25">
      <c r="B61" s="51"/>
      <c r="C61" s="51"/>
      <c r="D61" s="51"/>
      <c r="E61" s="51">
        <v>3239</v>
      </c>
      <c r="F61" s="47" t="s">
        <v>88</v>
      </c>
      <c r="G61" s="48">
        <v>275.88</v>
      </c>
      <c r="H61" s="48">
        <f>'POSEBNI DIO'!F20</f>
        <v>1000</v>
      </c>
      <c r="I61" s="48">
        <f>'POSEBNI DIO'!G20</f>
        <v>1000</v>
      </c>
      <c r="J61" s="48">
        <f>'POSEBNI DIO'!H20</f>
        <v>65.72</v>
      </c>
      <c r="K61" s="53">
        <f t="shared" si="5"/>
        <v>0.23821951573147745</v>
      </c>
      <c r="L61" s="53">
        <f t="shared" si="6"/>
        <v>6.5720000000000001E-2</v>
      </c>
    </row>
    <row r="62" spans="2:12" hidden="1" x14ac:dyDescent="0.25">
      <c r="B62" s="51"/>
      <c r="C62" s="51"/>
      <c r="D62" s="51">
        <v>329</v>
      </c>
      <c r="E62" s="51"/>
      <c r="F62" s="47" t="s">
        <v>82</v>
      </c>
      <c r="G62" s="48">
        <f>SUM(G63:G68)</f>
        <v>776.56999999999994</v>
      </c>
      <c r="H62" s="48">
        <f>SUM(H63:H68)</f>
        <v>4000</v>
      </c>
      <c r="I62" s="48">
        <f>SUM(I63:I68)</f>
        <v>4000</v>
      </c>
      <c r="J62" s="48">
        <f>SUM(J63:J68)</f>
        <v>1386.0700000000002</v>
      </c>
      <c r="K62" s="53">
        <f t="shared" si="5"/>
        <v>1.7848616351391378</v>
      </c>
      <c r="L62" s="53">
        <f t="shared" si="6"/>
        <v>0.34651750000000003</v>
      </c>
    </row>
    <row r="63" spans="2:12" hidden="1" x14ac:dyDescent="0.25">
      <c r="B63" s="51"/>
      <c r="C63" s="51"/>
      <c r="D63" s="51"/>
      <c r="E63" s="51">
        <v>3292</v>
      </c>
      <c r="F63" s="47" t="s">
        <v>87</v>
      </c>
      <c r="G63" s="48">
        <v>452.4</v>
      </c>
      <c r="H63" s="48">
        <f>'POSEBNI DIO'!F21</f>
        <v>1500</v>
      </c>
      <c r="I63" s="48">
        <f>'POSEBNI DIO'!G21</f>
        <v>1500</v>
      </c>
      <c r="J63" s="48">
        <f>'POSEBNI DIO'!H21</f>
        <v>979.98</v>
      </c>
      <c r="K63" s="53">
        <f t="shared" si="5"/>
        <v>2.1661803713527852</v>
      </c>
      <c r="L63" s="53">
        <f t="shared" si="6"/>
        <v>0.65332000000000001</v>
      </c>
    </row>
    <row r="64" spans="2:12" hidden="1" x14ac:dyDescent="0.25">
      <c r="B64" s="51"/>
      <c r="C64" s="51"/>
      <c r="D64" s="51"/>
      <c r="E64" s="51">
        <v>3293</v>
      </c>
      <c r="F64" s="47" t="s">
        <v>86</v>
      </c>
      <c r="G64" s="48">
        <v>0</v>
      </c>
      <c r="H64" s="48">
        <f>'POSEBNI DIO'!F22</f>
        <v>1000</v>
      </c>
      <c r="I64" s="48">
        <f>'POSEBNI DIO'!G22</f>
        <v>1000</v>
      </c>
      <c r="J64" s="48">
        <f>'POSEBNI DIO'!H22</f>
        <v>40</v>
      </c>
      <c r="K64" s="53" t="e">
        <f t="shared" si="5"/>
        <v>#DIV/0!</v>
      </c>
      <c r="L64" s="53">
        <f t="shared" si="6"/>
        <v>0.04</v>
      </c>
    </row>
    <row r="65" spans="2:12" hidden="1" x14ac:dyDescent="0.25">
      <c r="B65" s="51"/>
      <c r="C65" s="51"/>
      <c r="D65" s="51"/>
      <c r="E65" s="51">
        <v>3294</v>
      </c>
      <c r="F65" s="47" t="s">
        <v>85</v>
      </c>
      <c r="G65" s="48">
        <v>324.16999999999996</v>
      </c>
      <c r="H65" s="48">
        <f>'POSEBNI DIO'!F23</f>
        <v>1500</v>
      </c>
      <c r="I65" s="48">
        <f>'POSEBNI DIO'!G23</f>
        <v>1500</v>
      </c>
      <c r="J65" s="48">
        <f>'POSEBNI DIO'!H23</f>
        <v>366.09000000000003</v>
      </c>
      <c r="K65" s="53">
        <f t="shared" si="5"/>
        <v>1.1293148656569088</v>
      </c>
      <c r="L65" s="53">
        <f t="shared" si="6"/>
        <v>0.24406000000000003</v>
      </c>
    </row>
    <row r="66" spans="2:12" hidden="1" x14ac:dyDescent="0.25">
      <c r="B66" s="51"/>
      <c r="C66" s="51"/>
      <c r="D66" s="51"/>
      <c r="E66" s="51">
        <v>3295</v>
      </c>
      <c r="F66" s="47" t="s">
        <v>84</v>
      </c>
      <c r="G66" s="48"/>
      <c r="H66" s="48"/>
      <c r="I66" s="48"/>
      <c r="J66" s="48"/>
      <c r="K66" s="53"/>
      <c r="L66" s="53"/>
    </row>
    <row r="67" spans="2:12" hidden="1" x14ac:dyDescent="0.25">
      <c r="B67" s="51"/>
      <c r="C67" s="51"/>
      <c r="D67" s="51"/>
      <c r="E67" s="51">
        <v>3296</v>
      </c>
      <c r="F67" s="47" t="s">
        <v>83</v>
      </c>
      <c r="G67" s="48"/>
      <c r="H67" s="48">
        <f>'POSEBNI DIO'!F37+'POSEBNI DIO'!F55</f>
        <v>0</v>
      </c>
      <c r="I67" s="48">
        <f>'POSEBNI DIO'!G37+'POSEBNI DIO'!G55</f>
        <v>0</v>
      </c>
      <c r="J67" s="48">
        <f>'POSEBNI DIO'!H37+'POSEBNI DIO'!H55</f>
        <v>0</v>
      </c>
      <c r="K67" s="53"/>
      <c r="L67" s="53"/>
    </row>
    <row r="68" spans="2:12" hidden="1" x14ac:dyDescent="0.25">
      <c r="B68" s="51"/>
      <c r="C68" s="51"/>
      <c r="D68" s="51"/>
      <c r="E68" s="51">
        <v>3299</v>
      </c>
      <c r="F68" s="47" t="s">
        <v>82</v>
      </c>
      <c r="G68" s="48"/>
      <c r="H68" s="48"/>
      <c r="I68" s="48"/>
      <c r="J68" s="48"/>
      <c r="K68" s="53"/>
      <c r="L68" s="53"/>
    </row>
    <row r="69" spans="2:12" x14ac:dyDescent="0.25">
      <c r="B69" s="51"/>
      <c r="C69" s="51">
        <v>34</v>
      </c>
      <c r="D69" s="51"/>
      <c r="E69" s="51"/>
      <c r="F69" s="47" t="s">
        <v>81</v>
      </c>
      <c r="G69" s="48">
        <f>G70</f>
        <v>343.55000000000007</v>
      </c>
      <c r="H69" s="48">
        <f>H70</f>
        <v>1500</v>
      </c>
      <c r="I69" s="48">
        <f>I70</f>
        <v>1500</v>
      </c>
      <c r="J69" s="48">
        <f>J70</f>
        <v>312.16999999999996</v>
      </c>
      <c r="K69" s="53">
        <f t="shared" si="5"/>
        <v>0.90865958375782241</v>
      </c>
      <c r="L69" s="53">
        <f t="shared" si="6"/>
        <v>0.20811333333333332</v>
      </c>
    </row>
    <row r="70" spans="2:12" hidden="1" x14ac:dyDescent="0.25">
      <c r="B70" s="51"/>
      <c r="C70" s="51"/>
      <c r="D70" s="51">
        <v>343</v>
      </c>
      <c r="E70" s="51"/>
      <c r="F70" s="47" t="s">
        <v>80</v>
      </c>
      <c r="G70" s="48">
        <f>SUM(G71:G72)</f>
        <v>343.55000000000007</v>
      </c>
      <c r="H70" s="48">
        <f>SUM(H71:H72)</f>
        <v>1500</v>
      </c>
      <c r="I70" s="48">
        <f>SUM(I71:I72)</f>
        <v>1500</v>
      </c>
      <c r="J70" s="48">
        <f>SUM(J71:J72)</f>
        <v>312.16999999999996</v>
      </c>
      <c r="K70" s="53">
        <f t="shared" si="5"/>
        <v>0.90865958375782241</v>
      </c>
      <c r="L70" s="53">
        <f t="shared" si="6"/>
        <v>0.20811333333333332</v>
      </c>
    </row>
    <row r="71" spans="2:12" hidden="1" x14ac:dyDescent="0.25">
      <c r="B71" s="51"/>
      <c r="C71" s="51"/>
      <c r="D71" s="51"/>
      <c r="E71" s="51">
        <v>3431</v>
      </c>
      <c r="F71" s="47" t="s">
        <v>79</v>
      </c>
      <c r="G71" s="48">
        <v>343.55000000000007</v>
      </c>
      <c r="H71" s="48">
        <f>'POSEBNI DIO'!F24</f>
        <v>1500</v>
      </c>
      <c r="I71" s="48">
        <f>'POSEBNI DIO'!G24</f>
        <v>1500</v>
      </c>
      <c r="J71" s="48">
        <f>'POSEBNI DIO'!H24</f>
        <v>312.16999999999996</v>
      </c>
      <c r="K71" s="53">
        <f t="shared" si="5"/>
        <v>0.90865958375782241</v>
      </c>
      <c r="L71" s="53">
        <f t="shared" si="6"/>
        <v>0.20811333333333332</v>
      </c>
    </row>
    <row r="72" spans="2:12" hidden="1" x14ac:dyDescent="0.25">
      <c r="B72" s="51"/>
      <c r="C72" s="51"/>
      <c r="D72" s="51"/>
      <c r="E72" s="51">
        <v>3433</v>
      </c>
      <c r="F72" s="47" t="s">
        <v>78</v>
      </c>
      <c r="G72" s="48"/>
      <c r="H72" s="48"/>
      <c r="I72" s="48"/>
      <c r="J72" s="48"/>
      <c r="K72" s="53"/>
      <c r="L72" s="53"/>
    </row>
    <row r="73" spans="2:12" ht="30" x14ac:dyDescent="0.25">
      <c r="B73" s="51"/>
      <c r="C73" s="51">
        <v>37</v>
      </c>
      <c r="D73" s="51"/>
      <c r="E73" s="51"/>
      <c r="F73" s="47" t="s">
        <v>185</v>
      </c>
      <c r="G73" s="48">
        <f>G74</f>
        <v>0</v>
      </c>
      <c r="H73" s="48">
        <f t="shared" ref="H73:J73" si="7">H74</f>
        <v>48310</v>
      </c>
      <c r="I73" s="48">
        <f t="shared" si="7"/>
        <v>48310</v>
      </c>
      <c r="J73" s="48">
        <f t="shared" si="7"/>
        <v>0</v>
      </c>
      <c r="K73" s="53" t="e">
        <f t="shared" ref="K73" si="8">J73/G73</f>
        <v>#DIV/0!</v>
      </c>
      <c r="L73" s="53">
        <f t="shared" ref="L73" si="9">J73/I73</f>
        <v>0</v>
      </c>
    </row>
    <row r="74" spans="2:12" ht="30" hidden="1" x14ac:dyDescent="0.25">
      <c r="B74" s="51"/>
      <c r="C74" s="51"/>
      <c r="D74" s="51">
        <v>372</v>
      </c>
      <c r="E74" s="51"/>
      <c r="F74" s="47" t="s">
        <v>186</v>
      </c>
      <c r="G74" s="48">
        <f>SUM(G75)</f>
        <v>0</v>
      </c>
      <c r="H74" s="48">
        <f>SUM(H75)</f>
        <v>48310</v>
      </c>
      <c r="I74" s="48">
        <f>SUM(I75)</f>
        <v>48310</v>
      </c>
      <c r="J74" s="48">
        <f>SUM(J75)</f>
        <v>0</v>
      </c>
      <c r="K74" s="53" t="e">
        <f t="shared" ref="K74" si="10">J74/G74</f>
        <v>#DIV/0!</v>
      </c>
      <c r="L74" s="53">
        <f t="shared" ref="L74" si="11">J74/I74</f>
        <v>0</v>
      </c>
    </row>
    <row r="75" spans="2:12" hidden="1" x14ac:dyDescent="0.25">
      <c r="B75" s="51"/>
      <c r="C75" s="51"/>
      <c r="D75" s="51"/>
      <c r="E75" s="51">
        <v>3722</v>
      </c>
      <c r="F75" s="47" t="s">
        <v>182</v>
      </c>
      <c r="G75" s="48"/>
      <c r="H75" s="48">
        <f>'POSEBNI DIO'!F48</f>
        <v>48310</v>
      </c>
      <c r="I75" s="48">
        <f>'POSEBNI DIO'!G48</f>
        <v>48310</v>
      </c>
      <c r="J75" s="48">
        <f>'POSEBNI DIO'!H48</f>
        <v>0</v>
      </c>
      <c r="K75" s="53" t="e">
        <f t="shared" ref="K75" si="12">J75/G75</f>
        <v>#DIV/0!</v>
      </c>
      <c r="L75" s="53">
        <f t="shared" ref="L75" si="13">J75/I75</f>
        <v>0</v>
      </c>
    </row>
    <row r="76" spans="2:12" x14ac:dyDescent="0.25">
      <c r="B76" s="51"/>
      <c r="C76" s="51">
        <v>38</v>
      </c>
      <c r="D76" s="51"/>
      <c r="E76" s="51"/>
      <c r="F76" s="47" t="s">
        <v>168</v>
      </c>
      <c r="G76" s="48"/>
      <c r="H76" s="48">
        <f t="shared" ref="H76:J77" si="14">H77</f>
        <v>1000</v>
      </c>
      <c r="I76" s="48">
        <f t="shared" si="14"/>
        <v>1000</v>
      </c>
      <c r="J76" s="48">
        <f t="shared" si="14"/>
        <v>0</v>
      </c>
      <c r="K76" s="53"/>
      <c r="L76" s="53"/>
    </row>
    <row r="77" spans="2:12" hidden="1" x14ac:dyDescent="0.25">
      <c r="B77" s="51"/>
      <c r="C77" s="51"/>
      <c r="D77" s="51">
        <v>381</v>
      </c>
      <c r="E77" s="51"/>
      <c r="F77" s="47" t="s">
        <v>61</v>
      </c>
      <c r="G77" s="48"/>
      <c r="H77" s="48">
        <f t="shared" si="14"/>
        <v>1000</v>
      </c>
      <c r="I77" s="48">
        <f t="shared" si="14"/>
        <v>1000</v>
      </c>
      <c r="J77" s="48">
        <f t="shared" si="14"/>
        <v>0</v>
      </c>
      <c r="K77" s="53"/>
      <c r="L77" s="53"/>
    </row>
    <row r="78" spans="2:12" hidden="1" x14ac:dyDescent="0.25">
      <c r="B78" s="51"/>
      <c r="C78" s="51"/>
      <c r="D78" s="51"/>
      <c r="E78" s="51">
        <v>3812</v>
      </c>
      <c r="F78" s="47" t="s">
        <v>167</v>
      </c>
      <c r="G78" s="48"/>
      <c r="H78" s="48">
        <f>'POSEBNI DIO'!F90</f>
        <v>1000</v>
      </c>
      <c r="I78" s="48">
        <f>'POSEBNI DIO'!G90</f>
        <v>1000</v>
      </c>
      <c r="J78" s="48">
        <f>'POSEBNI DIO'!H90</f>
        <v>0</v>
      </c>
      <c r="K78" s="53"/>
      <c r="L78" s="53"/>
    </row>
    <row r="79" spans="2:12" x14ac:dyDescent="0.25">
      <c r="B79" s="52">
        <v>4</v>
      </c>
      <c r="C79" s="52"/>
      <c r="D79" s="52"/>
      <c r="E79" s="52"/>
      <c r="F79" s="49" t="s">
        <v>5</v>
      </c>
      <c r="G79" s="50">
        <f>G80+G91</f>
        <v>14676.919999999998</v>
      </c>
      <c r="H79" s="50">
        <f>H80+H91</f>
        <v>56128</v>
      </c>
      <c r="I79" s="50">
        <f>I80+I91</f>
        <v>56128</v>
      </c>
      <c r="J79" s="50">
        <f>J80+J91</f>
        <v>8988</v>
      </c>
      <c r="K79" s="53">
        <f t="shared" si="5"/>
        <v>0.61239006549057984</v>
      </c>
      <c r="L79" s="53">
        <f t="shared" si="6"/>
        <v>0.16013397947548461</v>
      </c>
    </row>
    <row r="80" spans="2:12" ht="30" x14ac:dyDescent="0.25">
      <c r="B80" s="51"/>
      <c r="C80" s="51">
        <v>42</v>
      </c>
      <c r="D80" s="51"/>
      <c r="E80" s="51"/>
      <c r="F80" s="47" t="s">
        <v>77</v>
      </c>
      <c r="G80" s="48">
        <f>G81+G87+G89</f>
        <v>12701.919999999998</v>
      </c>
      <c r="H80" s="48">
        <f t="shared" ref="H80:I80" si="15">H81+H87+H89</f>
        <v>56128</v>
      </c>
      <c r="I80" s="48">
        <f t="shared" si="15"/>
        <v>56128</v>
      </c>
      <c r="J80" s="48">
        <f>J81+J87+J89</f>
        <v>8988</v>
      </c>
      <c r="K80" s="53">
        <f t="shared" si="5"/>
        <v>0.70760955824001426</v>
      </c>
      <c r="L80" s="53">
        <f t="shared" si="6"/>
        <v>0.16013397947548461</v>
      </c>
    </row>
    <row r="81" spans="2:12" hidden="1" x14ac:dyDescent="0.25">
      <c r="B81" s="51"/>
      <c r="C81" s="51"/>
      <c r="D81" s="51">
        <v>422</v>
      </c>
      <c r="E81" s="51"/>
      <c r="F81" s="47" t="s">
        <v>76</v>
      </c>
      <c r="G81" s="48">
        <f>SUM(G82:G86)</f>
        <v>9203.64</v>
      </c>
      <c r="H81" s="48">
        <f>SUM(H82:H86)</f>
        <v>28128</v>
      </c>
      <c r="I81" s="48">
        <f>SUM(I82:I86)</f>
        <v>28128</v>
      </c>
      <c r="J81" s="48">
        <f>SUM(J82:J86)</f>
        <v>8988</v>
      </c>
      <c r="K81" s="53"/>
      <c r="L81" s="53">
        <f t="shared" si="6"/>
        <v>0.31953924914675769</v>
      </c>
    </row>
    <row r="82" spans="2:12" hidden="1" x14ac:dyDescent="0.25">
      <c r="B82" s="51"/>
      <c r="C82" s="51"/>
      <c r="D82" s="51"/>
      <c r="E82" s="51">
        <v>4221</v>
      </c>
      <c r="F82" s="47" t="s">
        <v>75</v>
      </c>
      <c r="G82" s="48">
        <v>9203.64</v>
      </c>
      <c r="H82" s="48">
        <f>'POSEBNI DIO'!F25+'POSEBNI DIO'!F49</f>
        <v>28128</v>
      </c>
      <c r="I82" s="48">
        <f>'POSEBNI DIO'!G25+'POSEBNI DIO'!G49</f>
        <v>28128</v>
      </c>
      <c r="J82" s="48">
        <f>'POSEBNI DIO'!H25+'POSEBNI DIO'!H49</f>
        <v>8988</v>
      </c>
      <c r="K82" s="53"/>
      <c r="L82" s="53">
        <f t="shared" si="6"/>
        <v>0.31953924914675769</v>
      </c>
    </row>
    <row r="83" spans="2:12" hidden="1" x14ac:dyDescent="0.25">
      <c r="B83" s="51"/>
      <c r="C83" s="51"/>
      <c r="D83" s="51"/>
      <c r="E83" s="51">
        <v>4222</v>
      </c>
      <c r="F83" s="47" t="s">
        <v>74</v>
      </c>
      <c r="G83" s="48"/>
      <c r="H83" s="48"/>
      <c r="I83" s="48"/>
      <c r="J83" s="48"/>
      <c r="K83" s="53"/>
      <c r="L83" s="53"/>
    </row>
    <row r="84" spans="2:12" hidden="1" x14ac:dyDescent="0.25">
      <c r="B84" s="51"/>
      <c r="C84" s="51"/>
      <c r="D84" s="51"/>
      <c r="E84" s="51">
        <v>4223</v>
      </c>
      <c r="F84" s="47" t="s">
        <v>73</v>
      </c>
      <c r="G84" s="48"/>
      <c r="H84" s="48"/>
      <c r="I84" s="48"/>
      <c r="J84" s="48"/>
      <c r="K84" s="53"/>
      <c r="L84" s="53"/>
    </row>
    <row r="85" spans="2:12" hidden="1" x14ac:dyDescent="0.25">
      <c r="B85" s="51"/>
      <c r="C85" s="51"/>
      <c r="D85" s="51"/>
      <c r="E85" s="51">
        <v>4226</v>
      </c>
      <c r="F85" s="47" t="s">
        <v>72</v>
      </c>
      <c r="G85" s="48"/>
      <c r="H85" s="48"/>
      <c r="I85" s="48"/>
      <c r="J85" s="48"/>
      <c r="K85" s="53"/>
      <c r="L85" s="53"/>
    </row>
    <row r="86" spans="2:12" hidden="1" x14ac:dyDescent="0.25">
      <c r="B86" s="51"/>
      <c r="C86" s="51"/>
      <c r="D86" s="51"/>
      <c r="E86" s="51">
        <v>4227</v>
      </c>
      <c r="F86" s="47" t="s">
        <v>71</v>
      </c>
      <c r="G86" s="48"/>
      <c r="H86" s="48"/>
      <c r="I86" s="48"/>
      <c r="J86" s="48"/>
      <c r="K86" s="53"/>
      <c r="L86" s="53"/>
    </row>
    <row r="87" spans="2:12" ht="30" hidden="1" x14ac:dyDescent="0.25">
      <c r="B87" s="51"/>
      <c r="C87" s="51"/>
      <c r="D87" s="51">
        <v>424</v>
      </c>
      <c r="E87" s="51"/>
      <c r="F87" s="47" t="s">
        <v>70</v>
      </c>
      <c r="G87" s="48">
        <f>G88</f>
        <v>3498.2799999999997</v>
      </c>
      <c r="H87" s="48">
        <f>H88</f>
        <v>28000</v>
      </c>
      <c r="I87" s="48">
        <f>I88</f>
        <v>28000</v>
      </c>
      <c r="J87" s="48">
        <f>J88</f>
        <v>0</v>
      </c>
      <c r="K87" s="53">
        <f t="shared" si="5"/>
        <v>0</v>
      </c>
      <c r="L87" s="53">
        <f t="shared" si="6"/>
        <v>0</v>
      </c>
    </row>
    <row r="88" spans="2:12" hidden="1" x14ac:dyDescent="0.25">
      <c r="B88" s="51"/>
      <c r="C88" s="51"/>
      <c r="D88" s="51"/>
      <c r="E88" s="51">
        <v>4241</v>
      </c>
      <c r="F88" s="47" t="s">
        <v>69</v>
      </c>
      <c r="G88" s="48">
        <v>3498.2799999999997</v>
      </c>
      <c r="H88" s="48">
        <f>'POSEBNI DIO'!F27+'POSEBNI DIO'!F61</f>
        <v>28000</v>
      </c>
      <c r="I88" s="48">
        <f>'POSEBNI DIO'!G27+'POSEBNI DIO'!G61</f>
        <v>28000</v>
      </c>
      <c r="J88" s="48">
        <f>'POSEBNI DIO'!H27+'POSEBNI DIO'!H61</f>
        <v>0</v>
      </c>
      <c r="K88" s="53">
        <f t="shared" si="5"/>
        <v>0</v>
      </c>
      <c r="L88" s="53">
        <f t="shared" si="6"/>
        <v>0</v>
      </c>
    </row>
    <row r="89" spans="2:12" hidden="1" x14ac:dyDescent="0.25">
      <c r="B89" s="51"/>
      <c r="C89" s="51"/>
      <c r="D89" s="51">
        <v>426</v>
      </c>
      <c r="E89" s="51"/>
      <c r="F89" s="47" t="s">
        <v>68</v>
      </c>
      <c r="G89" s="48">
        <f>G90</f>
        <v>0</v>
      </c>
      <c r="H89" s="48">
        <f t="shared" ref="H89:J89" si="16">H90</f>
        <v>0</v>
      </c>
      <c r="I89" s="48">
        <f t="shared" si="16"/>
        <v>0</v>
      </c>
      <c r="J89" s="48">
        <f t="shared" si="16"/>
        <v>0</v>
      </c>
      <c r="K89" s="53"/>
      <c r="L89" s="53"/>
    </row>
    <row r="90" spans="2:12" hidden="1" x14ac:dyDescent="0.25">
      <c r="B90" s="51"/>
      <c r="C90" s="51"/>
      <c r="D90" s="51"/>
      <c r="E90" s="51">
        <v>4262</v>
      </c>
      <c r="F90" s="47" t="s">
        <v>67</v>
      </c>
      <c r="G90" s="48">
        <v>0</v>
      </c>
      <c r="H90" s="48"/>
      <c r="I90" s="48"/>
      <c r="J90" s="48"/>
      <c r="K90" s="53"/>
      <c r="L90" s="53"/>
    </row>
    <row r="91" spans="2:12" x14ac:dyDescent="0.25">
      <c r="B91" s="51"/>
      <c r="C91" s="51">
        <v>45</v>
      </c>
      <c r="D91" s="51"/>
      <c r="E91" s="51"/>
      <c r="F91" s="47" t="s">
        <v>66</v>
      </c>
      <c r="G91" s="48">
        <f>G92</f>
        <v>1975</v>
      </c>
      <c r="H91" s="48">
        <f t="shared" ref="H91:J92" si="17">H92</f>
        <v>0</v>
      </c>
      <c r="I91" s="66">
        <f t="shared" si="17"/>
        <v>0</v>
      </c>
      <c r="J91" s="48">
        <f t="shared" si="17"/>
        <v>0</v>
      </c>
      <c r="K91" s="53">
        <f t="shared" si="5"/>
        <v>0</v>
      </c>
      <c r="L91" s="53"/>
    </row>
    <row r="92" spans="2:12" hidden="1" x14ac:dyDescent="0.25">
      <c r="B92" s="51"/>
      <c r="C92" s="51"/>
      <c r="D92" s="51">
        <v>451</v>
      </c>
      <c r="E92" s="51"/>
      <c r="F92" s="47" t="s">
        <v>66</v>
      </c>
      <c r="G92" s="48">
        <f>G93</f>
        <v>1975</v>
      </c>
      <c r="H92" s="48">
        <f t="shared" si="17"/>
        <v>0</v>
      </c>
      <c r="I92" s="48">
        <f t="shared" si="17"/>
        <v>0</v>
      </c>
      <c r="J92" s="48">
        <f t="shared" si="17"/>
        <v>0</v>
      </c>
      <c r="K92" s="53">
        <f t="shared" si="5"/>
        <v>0</v>
      </c>
      <c r="L92" s="53"/>
    </row>
    <row r="93" spans="2:12" hidden="1" x14ac:dyDescent="0.25">
      <c r="B93" s="51"/>
      <c r="C93" s="51"/>
      <c r="D93" s="51"/>
      <c r="E93" s="51">
        <v>4511</v>
      </c>
      <c r="F93" s="47" t="s">
        <v>66</v>
      </c>
      <c r="G93" s="48">
        <v>1975</v>
      </c>
      <c r="H93" s="48">
        <f>'POSEBNI DIO'!F28</f>
        <v>0</v>
      </c>
      <c r="I93" s="48">
        <f>'POSEBNI DIO'!G28</f>
        <v>0</v>
      </c>
      <c r="J93" s="48">
        <f>'POSEBNI DIO'!H28</f>
        <v>0</v>
      </c>
      <c r="K93" s="53">
        <f t="shared" si="5"/>
        <v>0</v>
      </c>
      <c r="L93" s="53"/>
    </row>
  </sheetData>
  <mergeCells count="7">
    <mergeCell ref="B8:F8"/>
    <mergeCell ref="B9:F9"/>
    <mergeCell ref="B30:F30"/>
    <mergeCell ref="B31:F31"/>
    <mergeCell ref="B2:L2"/>
    <mergeCell ref="B4:L4"/>
    <mergeCell ref="B6:L6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71EDE-4946-4933-8360-92C47633297B}">
  <dimension ref="B4:L9"/>
  <sheetViews>
    <sheetView workbookViewId="0">
      <selection activeCell="I10" sqref="I10"/>
    </sheetView>
  </sheetViews>
  <sheetFormatPr defaultRowHeight="15" x14ac:dyDescent="0.25"/>
  <cols>
    <col min="7" max="7" width="13" customWidth="1"/>
    <col min="8" max="8" width="13.7109375" customWidth="1"/>
    <col min="10" max="10" width="11.7109375" bestFit="1" customWidth="1"/>
    <col min="14" max="14" width="12.140625" customWidth="1"/>
  </cols>
  <sheetData>
    <row r="4" spans="2:12" ht="15.75" x14ac:dyDescent="0.25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2:12" ht="15.75" x14ac:dyDescent="0.25">
      <c r="B5" s="134" t="s">
        <v>164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6" spans="2:12" ht="18" x14ac:dyDescent="0.25">
      <c r="B6" s="2"/>
      <c r="C6" s="2"/>
      <c r="D6" s="2"/>
      <c r="E6" s="2"/>
      <c r="F6" s="2"/>
      <c r="G6" s="2"/>
      <c r="H6" s="2"/>
      <c r="I6" s="2"/>
      <c r="J6" s="3"/>
      <c r="K6" s="3"/>
      <c r="L6" s="3"/>
    </row>
    <row r="7" spans="2:12" ht="51" x14ac:dyDescent="0.25">
      <c r="B7" s="128" t="s">
        <v>6</v>
      </c>
      <c r="C7" s="129"/>
      <c r="D7" s="129"/>
      <c r="E7" s="129"/>
      <c r="F7" s="130"/>
      <c r="G7" s="72" t="s">
        <v>45</v>
      </c>
      <c r="H7" s="71" t="s">
        <v>178</v>
      </c>
      <c r="I7" s="71" t="s">
        <v>179</v>
      </c>
      <c r="J7" s="72" t="s">
        <v>180</v>
      </c>
      <c r="K7" s="73" t="s">
        <v>16</v>
      </c>
      <c r="L7" s="73" t="s">
        <v>34</v>
      </c>
    </row>
    <row r="8" spans="2:12" x14ac:dyDescent="0.25">
      <c r="B8" s="74"/>
      <c r="C8" s="75"/>
      <c r="D8" s="75"/>
      <c r="E8" s="75">
        <v>1</v>
      </c>
      <c r="F8" s="76"/>
      <c r="G8" s="76">
        <v>2</v>
      </c>
      <c r="H8" s="76">
        <v>3</v>
      </c>
      <c r="I8" s="76">
        <v>4</v>
      </c>
      <c r="J8" s="76">
        <v>5</v>
      </c>
      <c r="K8" s="76" t="s">
        <v>18</v>
      </c>
      <c r="L8" s="76" t="s">
        <v>19</v>
      </c>
    </row>
    <row r="9" spans="2:12" ht="15" customHeight="1" x14ac:dyDescent="0.25">
      <c r="B9" s="6"/>
      <c r="C9" s="57" t="s">
        <v>166</v>
      </c>
      <c r="D9" s="135" t="s">
        <v>165</v>
      </c>
      <c r="E9" s="136"/>
      <c r="F9" s="137"/>
      <c r="G9" s="45">
        <v>735428.57000000007</v>
      </c>
      <c r="H9" s="4">
        <f>' Račun prihoda i rashoda'!H32</f>
        <v>1497152</v>
      </c>
      <c r="I9" s="4">
        <f>' Račun prihoda i rashoda'!I32</f>
        <v>1497152</v>
      </c>
      <c r="J9" s="48">
        <f>' Račun prihoda i rashoda'!J32</f>
        <v>1022477.7500000001</v>
      </c>
      <c r="K9" s="53">
        <f>J9/G9</f>
        <v>1.3903155135787015</v>
      </c>
      <c r="L9" s="53"/>
    </row>
  </sheetData>
  <mergeCells count="4">
    <mergeCell ref="B4:L4"/>
    <mergeCell ref="B5:L5"/>
    <mergeCell ref="B7:F7"/>
    <mergeCell ref="D9:F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18"/>
  <sheetViews>
    <sheetView workbookViewId="0">
      <selection activeCell="G12" sqref="G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 x14ac:dyDescent="0.25">
      <c r="B2" s="134" t="s">
        <v>11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2:12" ht="18" x14ac:dyDescent="0.25">
      <c r="B3" s="2"/>
      <c r="C3" s="2"/>
      <c r="D3" s="2"/>
      <c r="E3" s="2"/>
      <c r="F3" s="2"/>
      <c r="G3" s="2"/>
      <c r="H3" s="2"/>
      <c r="I3" s="2"/>
      <c r="J3" s="3"/>
      <c r="K3" s="3"/>
      <c r="L3" s="3"/>
    </row>
    <row r="4" spans="2:12" ht="18" customHeight="1" x14ac:dyDescent="0.25">
      <c r="B4" s="134" t="s">
        <v>51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2:12" ht="15.75" customHeight="1" x14ac:dyDescent="0.25">
      <c r="B5" s="134" t="s">
        <v>28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</row>
    <row r="6" spans="2:12" ht="18" x14ac:dyDescent="0.25">
      <c r="B6" s="2"/>
      <c r="C6" s="2"/>
      <c r="D6" s="2"/>
      <c r="E6" s="2"/>
      <c r="F6" s="2"/>
      <c r="G6" s="2"/>
      <c r="H6" s="2"/>
      <c r="I6" s="2"/>
      <c r="J6" s="3"/>
      <c r="K6" s="3"/>
      <c r="L6" s="3"/>
    </row>
    <row r="7" spans="2:12" ht="25.5" customHeight="1" x14ac:dyDescent="0.25">
      <c r="B7" s="128" t="s">
        <v>6</v>
      </c>
      <c r="C7" s="129"/>
      <c r="D7" s="129"/>
      <c r="E7" s="129"/>
      <c r="F7" s="130"/>
      <c r="G7" s="72" t="s">
        <v>45</v>
      </c>
      <c r="H7" s="71" t="s">
        <v>178</v>
      </c>
      <c r="I7" s="71" t="s">
        <v>179</v>
      </c>
      <c r="J7" s="72" t="s">
        <v>180</v>
      </c>
      <c r="K7" s="73" t="s">
        <v>16</v>
      </c>
      <c r="L7" s="73" t="s">
        <v>34</v>
      </c>
    </row>
    <row r="8" spans="2:12" s="27" customFormat="1" ht="11.25" x14ac:dyDescent="0.2">
      <c r="B8" s="74"/>
      <c r="C8" s="75"/>
      <c r="D8" s="75"/>
      <c r="E8" s="75">
        <v>1</v>
      </c>
      <c r="F8" s="76"/>
      <c r="G8" s="76">
        <v>2</v>
      </c>
      <c r="H8" s="76">
        <v>3</v>
      </c>
      <c r="I8" s="76">
        <v>4</v>
      </c>
      <c r="J8" s="76">
        <v>5</v>
      </c>
      <c r="K8" s="76" t="s">
        <v>18</v>
      </c>
      <c r="L8" s="76" t="s">
        <v>19</v>
      </c>
    </row>
    <row r="9" spans="2:12" ht="25.5" x14ac:dyDescent="0.25">
      <c r="B9" s="6">
        <v>8</v>
      </c>
      <c r="C9" s="6"/>
      <c r="D9" s="6"/>
      <c r="E9" s="6"/>
      <c r="F9" s="6" t="s">
        <v>8</v>
      </c>
      <c r="G9" s="4"/>
      <c r="H9" s="4"/>
      <c r="I9" s="4"/>
      <c r="J9" s="28"/>
      <c r="K9" s="28"/>
      <c r="L9" s="28"/>
    </row>
    <row r="10" spans="2:12" x14ac:dyDescent="0.25">
      <c r="B10" s="6"/>
      <c r="C10" s="10">
        <v>84</v>
      </c>
      <c r="D10" s="10"/>
      <c r="E10" s="10"/>
      <c r="F10" s="10" t="s">
        <v>13</v>
      </c>
      <c r="G10" s="4"/>
      <c r="H10" s="4"/>
      <c r="I10" s="4"/>
      <c r="J10" s="28"/>
      <c r="K10" s="28"/>
      <c r="L10" s="28"/>
    </row>
    <row r="11" spans="2:12" ht="51" x14ac:dyDescent="0.25">
      <c r="B11" s="7"/>
      <c r="C11" s="7"/>
      <c r="D11" s="7">
        <v>841</v>
      </c>
      <c r="E11" s="7"/>
      <c r="F11" s="29" t="s">
        <v>29</v>
      </c>
      <c r="G11" s="4"/>
      <c r="H11" s="4"/>
      <c r="I11" s="4"/>
      <c r="J11" s="28"/>
      <c r="K11" s="28"/>
      <c r="L11" s="28"/>
    </row>
    <row r="12" spans="2:12" ht="25.5" x14ac:dyDescent="0.25">
      <c r="B12" s="7"/>
      <c r="C12" s="7"/>
      <c r="D12" s="7"/>
      <c r="E12" s="7">
        <v>8413</v>
      </c>
      <c r="F12" s="29" t="s">
        <v>30</v>
      </c>
      <c r="G12" s="4"/>
      <c r="H12" s="4"/>
      <c r="I12" s="4"/>
      <c r="J12" s="28"/>
      <c r="K12" s="28"/>
      <c r="L12" s="28"/>
    </row>
    <row r="13" spans="2:12" x14ac:dyDescent="0.25">
      <c r="B13" s="7"/>
      <c r="C13" s="7"/>
      <c r="D13" s="7"/>
      <c r="E13" s="8" t="s">
        <v>23</v>
      </c>
      <c r="F13" s="12"/>
      <c r="G13" s="4"/>
      <c r="H13" s="4"/>
      <c r="I13" s="4"/>
      <c r="J13" s="28"/>
      <c r="K13" s="28"/>
      <c r="L13" s="28"/>
    </row>
    <row r="14" spans="2:12" ht="25.5" x14ac:dyDescent="0.25">
      <c r="B14" s="9">
        <v>5</v>
      </c>
      <c r="C14" s="9"/>
      <c r="D14" s="9"/>
      <c r="E14" s="9"/>
      <c r="F14" s="21" t="s">
        <v>9</v>
      </c>
      <c r="G14" s="4"/>
      <c r="H14" s="4"/>
      <c r="I14" s="4"/>
      <c r="J14" s="28"/>
      <c r="K14" s="28"/>
      <c r="L14" s="28"/>
    </row>
    <row r="15" spans="2:12" ht="25.5" x14ac:dyDescent="0.25">
      <c r="B15" s="10"/>
      <c r="C15" s="10">
        <v>54</v>
      </c>
      <c r="D15" s="10"/>
      <c r="E15" s="10"/>
      <c r="F15" s="22" t="s">
        <v>14</v>
      </c>
      <c r="G15" s="4"/>
      <c r="H15" s="4"/>
      <c r="I15" s="5"/>
      <c r="J15" s="28"/>
      <c r="K15" s="28"/>
      <c r="L15" s="28"/>
    </row>
    <row r="16" spans="2:12" ht="63.75" x14ac:dyDescent="0.25">
      <c r="B16" s="10"/>
      <c r="C16" s="10"/>
      <c r="D16" s="10">
        <v>541</v>
      </c>
      <c r="E16" s="29"/>
      <c r="F16" s="29" t="s">
        <v>31</v>
      </c>
      <c r="G16" s="4"/>
      <c r="H16" s="4"/>
      <c r="I16" s="5"/>
      <c r="J16" s="28"/>
      <c r="K16" s="28"/>
      <c r="L16" s="28"/>
    </row>
    <row r="17" spans="2:12" ht="38.25" x14ac:dyDescent="0.25">
      <c r="B17" s="10"/>
      <c r="C17" s="10"/>
      <c r="D17" s="10"/>
      <c r="E17" s="29">
        <v>5413</v>
      </c>
      <c r="F17" s="29" t="s">
        <v>32</v>
      </c>
      <c r="G17" s="4"/>
      <c r="H17" s="4"/>
      <c r="I17" s="5"/>
      <c r="J17" s="28"/>
      <c r="K17" s="28"/>
      <c r="L17" s="28"/>
    </row>
    <row r="18" spans="2:12" x14ac:dyDescent="0.25">
      <c r="B18" s="11" t="s">
        <v>15</v>
      </c>
      <c r="C18" s="9"/>
      <c r="D18" s="9"/>
      <c r="E18" s="9"/>
      <c r="F18" s="21" t="s">
        <v>23</v>
      </c>
      <c r="G18" s="4"/>
      <c r="H18" s="4"/>
      <c r="I18" s="4"/>
      <c r="J18" s="28"/>
      <c r="K18" s="28"/>
      <c r="L18" s="28"/>
    </row>
  </sheetData>
  <mergeCells count="4">
    <mergeCell ref="B7:F7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0"/>
  <sheetViews>
    <sheetView tabSelected="1" topLeftCell="A59" workbookViewId="0">
      <selection activeCell="I89" sqref="I89"/>
    </sheetView>
  </sheetViews>
  <sheetFormatPr defaultRowHeight="15" x14ac:dyDescent="0.25"/>
  <cols>
    <col min="1" max="1" width="4.42578125" style="33" customWidth="1"/>
    <col min="2" max="2" width="7.42578125" style="33" bestFit="1" customWidth="1"/>
    <col min="3" max="3" width="13.5703125" style="33" customWidth="1"/>
    <col min="4" max="4" width="8" style="101" customWidth="1"/>
    <col min="5" max="5" width="48.85546875" style="33" customWidth="1"/>
    <col min="6" max="9" width="20.7109375" style="33" customWidth="1"/>
    <col min="11" max="11" width="11.7109375" bestFit="1" customWidth="1"/>
    <col min="12" max="12" width="15.140625" customWidth="1"/>
  </cols>
  <sheetData>
    <row r="1" spans="1:12" ht="18" customHeight="1" x14ac:dyDescent="0.25">
      <c r="B1" s="138" t="s">
        <v>10</v>
      </c>
      <c r="C1" s="139"/>
      <c r="D1" s="139"/>
      <c r="E1" s="139"/>
      <c r="F1" s="139"/>
      <c r="G1" s="139"/>
      <c r="H1" s="139"/>
      <c r="I1" s="139"/>
    </row>
    <row r="2" spans="1:12" ht="18" x14ac:dyDescent="0.25">
      <c r="B2" s="62"/>
      <c r="C2" s="62"/>
      <c r="D2" s="79"/>
      <c r="E2" s="62"/>
      <c r="F2" s="62"/>
      <c r="G2" s="62"/>
      <c r="H2" s="62"/>
      <c r="I2" s="80"/>
    </row>
    <row r="3" spans="1:12" ht="15.75" x14ac:dyDescent="0.25">
      <c r="B3" s="140" t="s">
        <v>50</v>
      </c>
      <c r="C3" s="140"/>
      <c r="D3" s="140"/>
      <c r="E3" s="140"/>
      <c r="F3" s="140"/>
      <c r="G3" s="140"/>
      <c r="H3" s="140"/>
      <c r="I3" s="140"/>
    </row>
    <row r="4" spans="1:12" ht="15.75" x14ac:dyDescent="0.25">
      <c r="B4" s="81"/>
      <c r="C4" s="81"/>
      <c r="D4" s="82"/>
      <c r="E4" s="81"/>
      <c r="F4" s="81"/>
      <c r="G4" s="63"/>
      <c r="H4" s="63"/>
      <c r="I4" s="63"/>
    </row>
    <row r="5" spans="1:12" ht="25.5" x14ac:dyDescent="0.25">
      <c r="B5" s="141" t="s">
        <v>6</v>
      </c>
      <c r="C5" s="142"/>
      <c r="D5" s="142"/>
      <c r="E5" s="143"/>
      <c r="F5" s="83" t="s">
        <v>178</v>
      </c>
      <c r="G5" s="83" t="s">
        <v>179</v>
      </c>
      <c r="H5" s="84" t="s">
        <v>181</v>
      </c>
      <c r="I5" s="83" t="s">
        <v>34</v>
      </c>
    </row>
    <row r="6" spans="1:12" s="27" customFormat="1" ht="11.25" x14ac:dyDescent="0.2">
      <c r="A6" s="85"/>
      <c r="B6" s="144">
        <v>1</v>
      </c>
      <c r="C6" s="145"/>
      <c r="D6" s="145"/>
      <c r="E6" s="146"/>
      <c r="F6" s="78">
        <v>2</v>
      </c>
      <c r="G6" s="78">
        <v>3</v>
      </c>
      <c r="H6" s="78">
        <v>4</v>
      </c>
      <c r="I6" s="78" t="s">
        <v>33</v>
      </c>
    </row>
    <row r="7" spans="1:12" x14ac:dyDescent="0.25">
      <c r="B7" s="86"/>
      <c r="C7" s="86"/>
      <c r="D7" s="87"/>
      <c r="E7" s="88" t="s">
        <v>109</v>
      </c>
      <c r="F7" s="64">
        <f>F8+F29</f>
        <v>1088578</v>
      </c>
      <c r="G7" s="64">
        <f>G8+G29</f>
        <v>1088578</v>
      </c>
      <c r="H7" s="64">
        <f>H8+H29</f>
        <v>861999.62</v>
      </c>
      <c r="I7" s="89">
        <f>H7/G7</f>
        <v>0.79185838773151762</v>
      </c>
      <c r="L7" s="43">
        <f>SUM(H7,H38)</f>
        <v>1022477.75</v>
      </c>
    </row>
    <row r="8" spans="1:12" ht="26.25" x14ac:dyDescent="0.25">
      <c r="B8" s="90"/>
      <c r="C8" s="90" t="s">
        <v>110</v>
      </c>
      <c r="D8" s="60" t="s">
        <v>111</v>
      </c>
      <c r="E8" s="61" t="s">
        <v>112</v>
      </c>
      <c r="F8" s="65">
        <f>SUM(F9:F28)</f>
        <v>146578</v>
      </c>
      <c r="G8" s="65">
        <f>SUM(G9:G28)</f>
        <v>146578</v>
      </c>
      <c r="H8" s="65">
        <f>SUM(H9:H28)</f>
        <v>68744.3</v>
      </c>
      <c r="I8" s="91">
        <f>H8/G8</f>
        <v>0.46899466495654191</v>
      </c>
      <c r="K8" s="43"/>
      <c r="L8" s="43"/>
    </row>
    <row r="9" spans="1:12" x14ac:dyDescent="0.25">
      <c r="B9" s="92"/>
      <c r="C9" s="92"/>
      <c r="D9" s="58" t="s">
        <v>113</v>
      </c>
      <c r="E9" s="59" t="s">
        <v>27</v>
      </c>
      <c r="F9" s="66">
        <v>10000</v>
      </c>
      <c r="G9" s="66">
        <v>10000</v>
      </c>
      <c r="H9" s="66">
        <v>7069.33</v>
      </c>
      <c r="I9" s="93">
        <f>H9/G9</f>
        <v>0.70693300000000003</v>
      </c>
      <c r="L9" s="43"/>
    </row>
    <row r="10" spans="1:12" x14ac:dyDescent="0.25">
      <c r="B10" s="92"/>
      <c r="C10" s="92"/>
      <c r="D10" s="58" t="s">
        <v>114</v>
      </c>
      <c r="E10" s="59" t="s">
        <v>104</v>
      </c>
      <c r="F10" s="66">
        <v>600</v>
      </c>
      <c r="G10" s="66">
        <v>600</v>
      </c>
      <c r="H10" s="66">
        <v>503</v>
      </c>
      <c r="I10" s="93">
        <f t="shared" ref="I10:I83" si="0">H10/G10</f>
        <v>0.83833333333333337</v>
      </c>
      <c r="L10" s="43"/>
    </row>
    <row r="11" spans="1:12" x14ac:dyDescent="0.25">
      <c r="B11" s="92"/>
      <c r="C11" s="92"/>
      <c r="D11" s="58" t="s">
        <v>115</v>
      </c>
      <c r="E11" s="59" t="s">
        <v>102</v>
      </c>
      <c r="F11" s="66">
        <v>14000</v>
      </c>
      <c r="G11" s="66">
        <v>14000</v>
      </c>
      <c r="H11" s="66">
        <v>7659.71</v>
      </c>
      <c r="I11" s="93">
        <f t="shared" si="0"/>
        <v>0.54712214285714289</v>
      </c>
      <c r="L11" s="43"/>
    </row>
    <row r="12" spans="1:12" x14ac:dyDescent="0.25">
      <c r="B12" s="92"/>
      <c r="C12" s="92"/>
      <c r="D12" s="58" t="s">
        <v>116</v>
      </c>
      <c r="E12" s="59" t="s">
        <v>100</v>
      </c>
      <c r="F12" s="66">
        <v>28500</v>
      </c>
      <c r="G12" s="66">
        <v>28500</v>
      </c>
      <c r="H12" s="66">
        <v>11396.099999999999</v>
      </c>
      <c r="I12" s="93">
        <f t="shared" si="0"/>
        <v>0.39986315789473681</v>
      </c>
      <c r="L12" s="43"/>
    </row>
    <row r="13" spans="1:12" x14ac:dyDescent="0.25">
      <c r="B13" s="92"/>
      <c r="C13" s="92"/>
      <c r="D13" s="58" t="s">
        <v>117</v>
      </c>
      <c r="E13" s="59" t="s">
        <v>99</v>
      </c>
      <c r="F13" s="66">
        <v>3000</v>
      </c>
      <c r="G13" s="66">
        <v>3000</v>
      </c>
      <c r="H13" s="66">
        <v>4102.53</v>
      </c>
      <c r="I13" s="93">
        <f t="shared" si="0"/>
        <v>1.36751</v>
      </c>
      <c r="L13" s="43"/>
    </row>
    <row r="14" spans="1:12" x14ac:dyDescent="0.25">
      <c r="B14" s="92"/>
      <c r="C14" s="92"/>
      <c r="D14" s="58" t="s">
        <v>118</v>
      </c>
      <c r="E14" s="59" t="s">
        <v>95</v>
      </c>
      <c r="F14" s="66">
        <v>34000</v>
      </c>
      <c r="G14" s="66">
        <v>34000</v>
      </c>
      <c r="H14" s="66">
        <v>17394.440000000002</v>
      </c>
      <c r="I14" s="93">
        <f t="shared" si="0"/>
        <v>0.51160117647058834</v>
      </c>
      <c r="L14" s="43"/>
    </row>
    <row r="15" spans="1:12" x14ac:dyDescent="0.25">
      <c r="B15" s="92"/>
      <c r="C15" s="92"/>
      <c r="D15" s="58" t="s">
        <v>119</v>
      </c>
      <c r="E15" s="59" t="s">
        <v>94</v>
      </c>
      <c r="F15" s="66">
        <v>7350</v>
      </c>
      <c r="G15" s="66">
        <v>7350</v>
      </c>
      <c r="H15" s="66">
        <v>2022.5</v>
      </c>
      <c r="I15" s="93">
        <f t="shared" si="0"/>
        <v>0.27517006802721089</v>
      </c>
      <c r="L15" s="43"/>
    </row>
    <row r="16" spans="1:12" x14ac:dyDescent="0.25">
      <c r="B16" s="92"/>
      <c r="C16" s="92"/>
      <c r="D16" s="58" t="s">
        <v>120</v>
      </c>
      <c r="E16" s="59" t="s">
        <v>92</v>
      </c>
      <c r="F16" s="66">
        <v>7000</v>
      </c>
      <c r="G16" s="66">
        <v>7000</v>
      </c>
      <c r="H16" s="66">
        <v>2669.13</v>
      </c>
      <c r="I16" s="93">
        <f t="shared" si="0"/>
        <v>0.38130428571428571</v>
      </c>
      <c r="L16" s="43"/>
    </row>
    <row r="17" spans="2:13" x14ac:dyDescent="0.25">
      <c r="B17" s="92"/>
      <c r="C17" s="92"/>
      <c r="D17" s="58" t="s">
        <v>121</v>
      </c>
      <c r="E17" s="59" t="s">
        <v>91</v>
      </c>
      <c r="F17" s="66">
        <v>3000</v>
      </c>
      <c r="G17" s="66">
        <v>3000</v>
      </c>
      <c r="H17" s="66">
        <v>3240.48</v>
      </c>
      <c r="I17" s="93">
        <f t="shared" si="0"/>
        <v>1.08016</v>
      </c>
    </row>
    <row r="18" spans="2:13" x14ac:dyDescent="0.25">
      <c r="B18" s="92"/>
      <c r="C18" s="92"/>
      <c r="D18" s="58" t="s">
        <v>122</v>
      </c>
      <c r="E18" s="59" t="s">
        <v>90</v>
      </c>
      <c r="F18" s="66">
        <v>1500</v>
      </c>
      <c r="G18" s="66">
        <v>1500</v>
      </c>
      <c r="H18" s="66">
        <v>900</v>
      </c>
      <c r="I18" s="93">
        <f t="shared" si="0"/>
        <v>0.6</v>
      </c>
    </row>
    <row r="19" spans="2:13" x14ac:dyDescent="0.25">
      <c r="B19" s="92"/>
      <c r="C19" s="92"/>
      <c r="D19" s="58" t="s">
        <v>123</v>
      </c>
      <c r="E19" s="59" t="s">
        <v>89</v>
      </c>
      <c r="F19" s="66">
        <v>3000</v>
      </c>
      <c r="G19" s="66">
        <v>3000</v>
      </c>
      <c r="H19" s="66">
        <v>1035.1199999999999</v>
      </c>
      <c r="I19" s="93">
        <f t="shared" si="0"/>
        <v>0.34503999999999996</v>
      </c>
    </row>
    <row r="20" spans="2:13" x14ac:dyDescent="0.25">
      <c r="B20" s="92"/>
      <c r="C20" s="92"/>
      <c r="D20" s="58" t="s">
        <v>124</v>
      </c>
      <c r="E20" s="59" t="s">
        <v>88</v>
      </c>
      <c r="F20" s="66">
        <v>1000</v>
      </c>
      <c r="G20" s="66">
        <v>1000</v>
      </c>
      <c r="H20" s="66">
        <v>65.72</v>
      </c>
      <c r="I20" s="93">
        <f t="shared" si="0"/>
        <v>6.5720000000000001E-2</v>
      </c>
    </row>
    <row r="21" spans="2:13" x14ac:dyDescent="0.25">
      <c r="B21" s="92"/>
      <c r="C21" s="92"/>
      <c r="D21" s="58" t="s">
        <v>125</v>
      </c>
      <c r="E21" s="59" t="s">
        <v>87</v>
      </c>
      <c r="F21" s="66">
        <v>1500</v>
      </c>
      <c r="G21" s="66">
        <v>1500</v>
      </c>
      <c r="H21" s="66">
        <v>979.98</v>
      </c>
      <c r="I21" s="93">
        <f t="shared" si="0"/>
        <v>0.65332000000000001</v>
      </c>
    </row>
    <row r="22" spans="2:13" x14ac:dyDescent="0.25">
      <c r="B22" s="92"/>
      <c r="C22" s="92"/>
      <c r="D22" s="58" t="s">
        <v>126</v>
      </c>
      <c r="E22" s="59" t="s">
        <v>86</v>
      </c>
      <c r="F22" s="66">
        <v>1000</v>
      </c>
      <c r="G22" s="66">
        <v>1000</v>
      </c>
      <c r="H22" s="66">
        <v>40</v>
      </c>
      <c r="I22" s="93">
        <f t="shared" si="0"/>
        <v>0.04</v>
      </c>
    </row>
    <row r="23" spans="2:13" x14ac:dyDescent="0.25">
      <c r="B23" s="92"/>
      <c r="C23" s="92"/>
      <c r="D23" s="58" t="s">
        <v>127</v>
      </c>
      <c r="E23" s="59" t="s">
        <v>85</v>
      </c>
      <c r="F23" s="66">
        <v>1500</v>
      </c>
      <c r="G23" s="66">
        <v>1500</v>
      </c>
      <c r="H23" s="66">
        <v>366.09000000000003</v>
      </c>
      <c r="I23" s="93">
        <f t="shared" si="0"/>
        <v>0.24406000000000003</v>
      </c>
    </row>
    <row r="24" spans="2:13" x14ac:dyDescent="0.25">
      <c r="B24" s="92"/>
      <c r="C24" s="92"/>
      <c r="D24" s="58" t="s">
        <v>128</v>
      </c>
      <c r="E24" s="59" t="s">
        <v>79</v>
      </c>
      <c r="F24" s="66">
        <v>1500</v>
      </c>
      <c r="G24" s="66">
        <v>1500</v>
      </c>
      <c r="H24" s="66">
        <v>312.16999999999996</v>
      </c>
      <c r="I24" s="93">
        <f t="shared" si="0"/>
        <v>0.20811333333333332</v>
      </c>
    </row>
    <row r="25" spans="2:13" x14ac:dyDescent="0.25">
      <c r="B25" s="92"/>
      <c r="C25" s="92"/>
      <c r="D25" s="58" t="s">
        <v>129</v>
      </c>
      <c r="E25" s="59" t="s">
        <v>75</v>
      </c>
      <c r="F25" s="66">
        <v>28128</v>
      </c>
      <c r="G25" s="66">
        <v>28128</v>
      </c>
      <c r="H25" s="66">
        <v>8988</v>
      </c>
      <c r="I25" s="93">
        <f t="shared" si="0"/>
        <v>0.31953924914675769</v>
      </c>
      <c r="K25" s="43"/>
      <c r="M25" s="43"/>
    </row>
    <row r="26" spans="2:13" x14ac:dyDescent="0.25">
      <c r="B26" s="92"/>
      <c r="C26" s="92"/>
      <c r="D26" s="58">
        <v>4223</v>
      </c>
      <c r="E26" s="59" t="s">
        <v>73</v>
      </c>
      <c r="F26" s="66"/>
      <c r="G26" s="66"/>
      <c r="H26" s="66"/>
      <c r="I26" s="93"/>
      <c r="K26" s="43"/>
      <c r="M26" s="43"/>
    </row>
    <row r="27" spans="2:13" x14ac:dyDescent="0.25">
      <c r="B27" s="92"/>
      <c r="C27" s="92"/>
      <c r="D27" s="58" t="s">
        <v>130</v>
      </c>
      <c r="E27" s="59" t="s">
        <v>69</v>
      </c>
      <c r="F27" s="66"/>
      <c r="G27" s="66"/>
      <c r="H27" s="66"/>
      <c r="I27" s="93" t="e">
        <f t="shared" si="0"/>
        <v>#DIV/0!</v>
      </c>
      <c r="K27" s="43"/>
    </row>
    <row r="28" spans="2:13" x14ac:dyDescent="0.25">
      <c r="B28" s="92"/>
      <c r="C28" s="92"/>
      <c r="D28" s="58" t="s">
        <v>131</v>
      </c>
      <c r="E28" s="59" t="s">
        <v>66</v>
      </c>
      <c r="F28" s="66"/>
      <c r="G28" s="66"/>
      <c r="H28" s="66"/>
      <c r="I28" s="93" t="e">
        <f t="shared" si="0"/>
        <v>#DIV/0!</v>
      </c>
      <c r="M28" s="43"/>
    </row>
    <row r="29" spans="2:13" x14ac:dyDescent="0.25">
      <c r="B29" s="90"/>
      <c r="C29" s="90" t="s">
        <v>110</v>
      </c>
      <c r="D29" s="60" t="s">
        <v>132</v>
      </c>
      <c r="E29" s="61" t="s">
        <v>133</v>
      </c>
      <c r="F29" s="65">
        <f>SUM(F30:F37)</f>
        <v>942000</v>
      </c>
      <c r="G29" s="65">
        <f>SUM(G30:G37)</f>
        <v>942000</v>
      </c>
      <c r="H29" s="65">
        <f>SUM(H30:H37)</f>
        <v>793255.32</v>
      </c>
      <c r="I29" s="91">
        <f t="shared" si="0"/>
        <v>0.84209694267515922</v>
      </c>
      <c r="K29" s="43"/>
      <c r="L29" s="43"/>
    </row>
    <row r="30" spans="2:13" x14ac:dyDescent="0.25">
      <c r="B30" s="92"/>
      <c r="C30" s="92"/>
      <c r="D30" s="58" t="s">
        <v>134</v>
      </c>
      <c r="E30" s="59" t="s">
        <v>25</v>
      </c>
      <c r="F30" s="66">
        <v>770000</v>
      </c>
      <c r="G30" s="66">
        <v>770000</v>
      </c>
      <c r="H30" s="66">
        <v>649915.48</v>
      </c>
      <c r="I30" s="93">
        <f t="shared" si="0"/>
        <v>0.84404607792207786</v>
      </c>
      <c r="L30" s="43"/>
    </row>
    <row r="31" spans="2:13" x14ac:dyDescent="0.25">
      <c r="B31" s="92"/>
      <c r="C31" s="92"/>
      <c r="D31" s="58" t="s">
        <v>135</v>
      </c>
      <c r="E31" s="59" t="s">
        <v>108</v>
      </c>
      <c r="F31" s="66">
        <v>33000</v>
      </c>
      <c r="G31" s="66">
        <v>33000</v>
      </c>
      <c r="H31" s="66">
        <v>24517.440000000002</v>
      </c>
      <c r="I31" s="93">
        <f t="shared" si="0"/>
        <v>0.74295272727272732</v>
      </c>
    </row>
    <row r="32" spans="2:13" x14ac:dyDescent="0.25">
      <c r="B32" s="92"/>
      <c r="C32" s="92"/>
      <c r="D32" s="58" t="s">
        <v>136</v>
      </c>
      <c r="E32" s="59" t="s">
        <v>106</v>
      </c>
      <c r="F32" s="66">
        <v>125000</v>
      </c>
      <c r="G32" s="66">
        <v>125000</v>
      </c>
      <c r="H32" s="66">
        <v>107322.29999999999</v>
      </c>
      <c r="I32" s="93">
        <f t="shared" si="0"/>
        <v>0.85857839999999985</v>
      </c>
    </row>
    <row r="33" spans="2:12" x14ac:dyDescent="0.25">
      <c r="B33" s="92"/>
      <c r="C33" s="92"/>
      <c r="D33" s="58" t="s">
        <v>137</v>
      </c>
      <c r="E33" s="59" t="s">
        <v>105</v>
      </c>
      <c r="F33" s="66">
        <v>14000</v>
      </c>
      <c r="G33" s="66">
        <v>14000</v>
      </c>
      <c r="H33" s="66">
        <v>11500.099999999999</v>
      </c>
      <c r="I33" s="93">
        <f t="shared" si="0"/>
        <v>0.82143571428571416</v>
      </c>
    </row>
    <row r="34" spans="2:12" x14ac:dyDescent="0.25">
      <c r="B34" s="92"/>
      <c r="C34" s="92"/>
      <c r="D34" s="58">
        <v>3221</v>
      </c>
      <c r="E34" s="59" t="s">
        <v>102</v>
      </c>
      <c r="F34" s="66"/>
      <c r="G34" s="66"/>
      <c r="H34" s="66"/>
      <c r="I34" s="93" t="e">
        <f t="shared" si="0"/>
        <v>#DIV/0!</v>
      </c>
    </row>
    <row r="35" spans="2:12" x14ac:dyDescent="0.25">
      <c r="B35" s="92"/>
      <c r="C35" s="92"/>
      <c r="D35" s="58">
        <v>3236</v>
      </c>
      <c r="E35" s="59" t="s">
        <v>91</v>
      </c>
      <c r="F35" s="66"/>
      <c r="G35" s="66"/>
      <c r="H35" s="66"/>
      <c r="I35" s="93"/>
    </row>
    <row r="36" spans="2:12" x14ac:dyDescent="0.25">
      <c r="B36" s="92"/>
      <c r="C36" s="92"/>
      <c r="D36" s="58" t="s">
        <v>138</v>
      </c>
      <c r="E36" s="59" t="s">
        <v>139</v>
      </c>
      <c r="F36" s="66"/>
      <c r="G36" s="66"/>
      <c r="H36" s="66"/>
      <c r="I36" s="93"/>
    </row>
    <row r="37" spans="2:12" x14ac:dyDescent="0.25">
      <c r="B37" s="92"/>
      <c r="C37" s="92"/>
      <c r="D37" s="58">
        <v>3296</v>
      </c>
      <c r="E37" s="59" t="s">
        <v>83</v>
      </c>
      <c r="F37" s="66"/>
      <c r="G37" s="66"/>
      <c r="H37" s="66"/>
      <c r="I37" s="93"/>
    </row>
    <row r="38" spans="2:12" ht="26.25" x14ac:dyDescent="0.25">
      <c r="B38" s="94"/>
      <c r="C38" s="94" t="s">
        <v>140</v>
      </c>
      <c r="D38" s="95" t="s">
        <v>141</v>
      </c>
      <c r="E38" s="96" t="s">
        <v>142</v>
      </c>
      <c r="F38" s="64">
        <f>F39+F64+F80+F85+F88</f>
        <v>408574</v>
      </c>
      <c r="G38" s="64">
        <f>G39+G64+G80+G85+G88</f>
        <v>408574</v>
      </c>
      <c r="H38" s="64">
        <f>H39+H64+H80+H85+H88</f>
        <v>160478.13</v>
      </c>
      <c r="I38" s="89">
        <f t="shared" si="0"/>
        <v>0.39277616784230029</v>
      </c>
      <c r="L38" s="43"/>
    </row>
    <row r="39" spans="2:12" ht="26.25" x14ac:dyDescent="0.25">
      <c r="B39" s="97"/>
      <c r="C39" s="97" t="s">
        <v>143</v>
      </c>
      <c r="D39" s="98" t="s">
        <v>144</v>
      </c>
      <c r="E39" s="99" t="s">
        <v>145</v>
      </c>
      <c r="F39" s="67">
        <f>F40+F50+F60+F62</f>
        <v>211800</v>
      </c>
      <c r="G39" s="67">
        <f>G40+G50+G60+G62</f>
        <v>211800</v>
      </c>
      <c r="H39" s="67">
        <f>H40+H50+H60+H62+H56</f>
        <v>58440.35000000002</v>
      </c>
      <c r="I39" s="100">
        <f t="shared" si="0"/>
        <v>0.27592233238904634</v>
      </c>
    </row>
    <row r="40" spans="2:12" x14ac:dyDescent="0.25">
      <c r="B40" s="90"/>
      <c r="C40" s="90" t="s">
        <v>110</v>
      </c>
      <c r="D40" s="60" t="s">
        <v>146</v>
      </c>
      <c r="E40" s="61" t="s">
        <v>147</v>
      </c>
      <c r="F40" s="65">
        <f>SUM(F41:F49)</f>
        <v>138400</v>
      </c>
      <c r="G40" s="65">
        <f>SUM(G41:G49)</f>
        <v>138400</v>
      </c>
      <c r="H40" s="65">
        <f>SUM(H41:H49)</f>
        <v>41882.94</v>
      </c>
      <c r="I40" s="91">
        <f t="shared" si="0"/>
        <v>0.30262239884393066</v>
      </c>
    </row>
    <row r="41" spans="2:12" x14ac:dyDescent="0.25">
      <c r="B41" s="92"/>
      <c r="C41" s="92"/>
      <c r="D41" s="58" t="s">
        <v>134</v>
      </c>
      <c r="E41" s="59" t="s">
        <v>25</v>
      </c>
      <c r="F41" s="66">
        <v>65000</v>
      </c>
      <c r="G41" s="66">
        <v>65000</v>
      </c>
      <c r="H41" s="66">
        <v>32648.18</v>
      </c>
      <c r="I41" s="93">
        <f t="shared" si="0"/>
        <v>0.50227969230769232</v>
      </c>
      <c r="K41" s="147"/>
    </row>
    <row r="42" spans="2:12" x14ac:dyDescent="0.25">
      <c r="B42" s="92"/>
      <c r="C42" s="92"/>
      <c r="D42" s="58" t="s">
        <v>135</v>
      </c>
      <c r="E42" s="59" t="s">
        <v>108</v>
      </c>
      <c r="F42" s="66">
        <v>4900</v>
      </c>
      <c r="G42" s="66">
        <v>4900</v>
      </c>
      <c r="H42" s="66">
        <v>1200</v>
      </c>
      <c r="I42" s="93">
        <f t="shared" si="0"/>
        <v>0.24489795918367346</v>
      </c>
    </row>
    <row r="43" spans="2:12" x14ac:dyDescent="0.25">
      <c r="B43" s="92"/>
      <c r="C43" s="92"/>
      <c r="D43" s="58" t="s">
        <v>136</v>
      </c>
      <c r="E43" s="59" t="s">
        <v>106</v>
      </c>
      <c r="F43" s="66">
        <v>10500</v>
      </c>
      <c r="G43" s="66">
        <v>10500</v>
      </c>
      <c r="H43" s="66">
        <v>5367.2900000000009</v>
      </c>
      <c r="I43" s="93">
        <f t="shared" si="0"/>
        <v>0.51117047619047629</v>
      </c>
    </row>
    <row r="44" spans="2:12" x14ac:dyDescent="0.25">
      <c r="B44" s="92"/>
      <c r="C44" s="92"/>
      <c r="D44" s="58">
        <v>3211</v>
      </c>
      <c r="E44" s="59" t="s">
        <v>27</v>
      </c>
      <c r="F44" s="66"/>
      <c r="G44" s="66"/>
      <c r="H44" s="66"/>
      <c r="I44" s="93" t="e">
        <f t="shared" si="0"/>
        <v>#DIV/0!</v>
      </c>
    </row>
    <row r="45" spans="2:12" x14ac:dyDescent="0.25">
      <c r="B45" s="92"/>
      <c r="C45" s="92"/>
      <c r="D45" s="58">
        <v>3212</v>
      </c>
      <c r="E45" s="59" t="s">
        <v>105</v>
      </c>
      <c r="F45" s="66">
        <v>0</v>
      </c>
      <c r="G45" s="66">
        <v>0</v>
      </c>
      <c r="H45" s="66">
        <v>404.29999999999995</v>
      </c>
      <c r="I45" s="93" t="e">
        <f t="shared" si="0"/>
        <v>#DIV/0!</v>
      </c>
    </row>
    <row r="46" spans="2:12" x14ac:dyDescent="0.25">
      <c r="B46" s="92"/>
      <c r="C46" s="92"/>
      <c r="D46" s="58">
        <v>3221</v>
      </c>
      <c r="E46" s="59" t="s">
        <v>102</v>
      </c>
      <c r="F46" s="66">
        <v>5000</v>
      </c>
      <c r="G46" s="66">
        <v>5000</v>
      </c>
      <c r="H46" s="66">
        <v>2178.63</v>
      </c>
      <c r="I46" s="93">
        <f t="shared" si="0"/>
        <v>0.435726</v>
      </c>
      <c r="K46" s="43"/>
      <c r="L46" s="43"/>
    </row>
    <row r="47" spans="2:12" x14ac:dyDescent="0.25">
      <c r="B47" s="92"/>
      <c r="C47" s="92"/>
      <c r="D47" s="58">
        <v>3222</v>
      </c>
      <c r="E47" s="59" t="s">
        <v>101</v>
      </c>
      <c r="F47" s="66">
        <v>4690</v>
      </c>
      <c r="G47" s="66">
        <v>4690</v>
      </c>
      <c r="H47" s="66">
        <v>84.54</v>
      </c>
      <c r="I47" s="93">
        <f t="shared" si="0"/>
        <v>1.8025586353944564E-2</v>
      </c>
    </row>
    <row r="48" spans="2:12" x14ac:dyDescent="0.25">
      <c r="B48" s="92"/>
      <c r="C48" s="92"/>
      <c r="D48" s="58">
        <v>3722</v>
      </c>
      <c r="E48" s="59" t="s">
        <v>182</v>
      </c>
      <c r="F48" s="66">
        <v>48310</v>
      </c>
      <c r="G48" s="66">
        <v>48310</v>
      </c>
      <c r="H48" s="66"/>
      <c r="I48" s="93"/>
      <c r="L48" s="147"/>
    </row>
    <row r="49" spans="2:11" x14ac:dyDescent="0.25">
      <c r="B49" s="92"/>
      <c r="C49" s="92"/>
      <c r="D49" s="58">
        <v>4221</v>
      </c>
      <c r="E49" s="59" t="s">
        <v>102</v>
      </c>
      <c r="F49" s="66"/>
      <c r="G49" s="66"/>
      <c r="H49" s="66"/>
      <c r="I49" s="93" t="e">
        <f t="shared" ref="I49" si="1">H49/G49</f>
        <v>#DIV/0!</v>
      </c>
    </row>
    <row r="50" spans="2:11" x14ac:dyDescent="0.25">
      <c r="B50" s="90"/>
      <c r="C50" s="90" t="s">
        <v>110</v>
      </c>
      <c r="D50" s="60" t="s">
        <v>149</v>
      </c>
      <c r="E50" s="61" t="s">
        <v>150</v>
      </c>
      <c r="F50" s="65">
        <f>SUM(F51:F55)</f>
        <v>45400</v>
      </c>
      <c r="G50" s="65">
        <f t="shared" ref="G50:H50" si="2">SUM(G51:G55)</f>
        <v>45400</v>
      </c>
      <c r="H50" s="65">
        <f t="shared" si="2"/>
        <v>14508.800000000017</v>
      </c>
      <c r="I50" s="91">
        <f t="shared" si="0"/>
        <v>0.31957709251101363</v>
      </c>
    </row>
    <row r="51" spans="2:11" x14ac:dyDescent="0.25">
      <c r="B51" s="92"/>
      <c r="C51" s="92"/>
      <c r="D51" s="58">
        <v>3111</v>
      </c>
      <c r="E51" s="59" t="s">
        <v>25</v>
      </c>
      <c r="F51" s="66"/>
      <c r="G51" s="66"/>
      <c r="H51" s="66"/>
      <c r="I51" s="93"/>
    </row>
    <row r="52" spans="2:11" x14ac:dyDescent="0.25">
      <c r="B52" s="92"/>
      <c r="C52" s="92"/>
      <c r="D52" s="58">
        <v>3132</v>
      </c>
      <c r="E52" s="59" t="s">
        <v>106</v>
      </c>
      <c r="F52" s="66"/>
      <c r="G52" s="66"/>
      <c r="H52" s="66"/>
      <c r="I52" s="93"/>
    </row>
    <row r="53" spans="2:11" x14ac:dyDescent="0.25">
      <c r="B53" s="92"/>
      <c r="C53" s="92"/>
      <c r="D53" s="58">
        <v>3221</v>
      </c>
      <c r="E53" s="59" t="s">
        <v>102</v>
      </c>
      <c r="F53" s="66"/>
      <c r="G53" s="66"/>
      <c r="H53" s="66"/>
      <c r="I53" s="93"/>
    </row>
    <row r="54" spans="2:11" x14ac:dyDescent="0.25">
      <c r="B54" s="92"/>
      <c r="C54" s="92"/>
      <c r="D54" s="58" t="s">
        <v>151</v>
      </c>
      <c r="E54" s="59" t="s">
        <v>101</v>
      </c>
      <c r="F54" s="66">
        <v>45400</v>
      </c>
      <c r="G54" s="66">
        <v>45400</v>
      </c>
      <c r="H54" s="66">
        <v>14508.800000000017</v>
      </c>
      <c r="I54" s="93">
        <f t="shared" si="0"/>
        <v>0.31957709251101363</v>
      </c>
    </row>
    <row r="55" spans="2:11" x14ac:dyDescent="0.25">
      <c r="B55" s="92"/>
      <c r="C55" s="92"/>
      <c r="D55" s="58">
        <v>3296</v>
      </c>
      <c r="E55" s="59" t="s">
        <v>83</v>
      </c>
      <c r="F55" s="66"/>
      <c r="G55" s="66"/>
      <c r="H55" s="66"/>
      <c r="I55" s="93"/>
    </row>
    <row r="56" spans="2:11" x14ac:dyDescent="0.25">
      <c r="B56" s="90"/>
      <c r="C56" s="90" t="s">
        <v>110</v>
      </c>
      <c r="D56" s="60" t="s">
        <v>183</v>
      </c>
      <c r="E56" s="61" t="s">
        <v>184</v>
      </c>
      <c r="F56" s="65">
        <f>SUM(F57:F59)</f>
        <v>0</v>
      </c>
      <c r="G56" s="65">
        <f>SUM(G57:G59)</f>
        <v>0</v>
      </c>
      <c r="H56" s="65">
        <f>SUM(H57:H59)</f>
        <v>2048.61</v>
      </c>
      <c r="I56" s="91" t="e">
        <f t="shared" si="0"/>
        <v>#DIV/0!</v>
      </c>
    </row>
    <row r="57" spans="2:11" x14ac:dyDescent="0.25">
      <c r="B57" s="92"/>
      <c r="C57" s="92"/>
      <c r="D57" s="58" t="s">
        <v>134</v>
      </c>
      <c r="E57" s="59" t="s">
        <v>25</v>
      </c>
      <c r="F57" s="66"/>
      <c r="G57" s="66"/>
      <c r="H57" s="66">
        <v>1953.39</v>
      </c>
      <c r="I57" s="93" t="e">
        <f t="shared" si="0"/>
        <v>#DIV/0!</v>
      </c>
      <c r="K57" s="147"/>
    </row>
    <row r="58" spans="2:11" x14ac:dyDescent="0.25">
      <c r="B58" s="92"/>
      <c r="C58" s="92"/>
      <c r="D58" s="58" t="s">
        <v>135</v>
      </c>
      <c r="E58" s="59" t="s">
        <v>108</v>
      </c>
      <c r="F58" s="66"/>
      <c r="G58" s="66"/>
      <c r="H58" s="66"/>
      <c r="I58" s="93" t="e">
        <f t="shared" si="0"/>
        <v>#DIV/0!</v>
      </c>
    </row>
    <row r="59" spans="2:11" x14ac:dyDescent="0.25">
      <c r="B59" s="92"/>
      <c r="C59" s="92"/>
      <c r="D59" s="58" t="s">
        <v>136</v>
      </c>
      <c r="E59" s="59" t="s">
        <v>106</v>
      </c>
      <c r="F59" s="66"/>
      <c r="G59" s="66"/>
      <c r="H59" s="66">
        <v>95.22</v>
      </c>
      <c r="I59" s="93" t="e">
        <f t="shared" si="0"/>
        <v>#DIV/0!</v>
      </c>
    </row>
    <row r="60" spans="2:11" x14ac:dyDescent="0.25">
      <c r="B60" s="90"/>
      <c r="C60" s="90" t="s">
        <v>110</v>
      </c>
      <c r="D60" s="60" t="s">
        <v>132</v>
      </c>
      <c r="E60" s="61" t="s">
        <v>152</v>
      </c>
      <c r="F60" s="65">
        <f>SUM(F61:F61)</f>
        <v>28000</v>
      </c>
      <c r="G60" s="65">
        <f>SUM(G61:G61)</f>
        <v>28000</v>
      </c>
      <c r="H60" s="65">
        <f>SUM(H61:H61)</f>
        <v>0</v>
      </c>
      <c r="I60" s="91">
        <f t="shared" si="0"/>
        <v>0</v>
      </c>
    </row>
    <row r="61" spans="2:11" x14ac:dyDescent="0.25">
      <c r="B61" s="92"/>
      <c r="C61" s="92"/>
      <c r="D61" s="58">
        <v>4241</v>
      </c>
      <c r="E61" s="59" t="s">
        <v>69</v>
      </c>
      <c r="F61" s="66">
        <v>28000</v>
      </c>
      <c r="G61" s="66">
        <v>28000</v>
      </c>
      <c r="H61" s="66"/>
      <c r="I61" s="93">
        <f t="shared" si="0"/>
        <v>0</v>
      </c>
      <c r="K61" s="43"/>
    </row>
    <row r="62" spans="2:11" x14ac:dyDescent="0.25">
      <c r="B62" s="90"/>
      <c r="C62" s="90" t="s">
        <v>110</v>
      </c>
      <c r="D62" s="60" t="s">
        <v>153</v>
      </c>
      <c r="E62" s="61" t="s">
        <v>154</v>
      </c>
      <c r="F62" s="65">
        <f>F63</f>
        <v>0</v>
      </c>
      <c r="G62" s="65">
        <f t="shared" ref="G62:H62" si="3">G63</f>
        <v>0</v>
      </c>
      <c r="H62" s="65">
        <f t="shared" si="3"/>
        <v>0</v>
      </c>
      <c r="I62" s="91" t="e">
        <f t="shared" si="0"/>
        <v>#DIV/0!</v>
      </c>
    </row>
    <row r="63" spans="2:11" x14ac:dyDescent="0.25">
      <c r="B63" s="92"/>
      <c r="C63" s="92"/>
      <c r="D63" s="58">
        <v>3221</v>
      </c>
      <c r="E63" s="59" t="s">
        <v>102</v>
      </c>
      <c r="F63" s="66"/>
      <c r="G63" s="66"/>
      <c r="H63" s="66"/>
      <c r="I63" s="93"/>
    </row>
    <row r="64" spans="2:11" x14ac:dyDescent="0.25">
      <c r="B64" s="97"/>
      <c r="C64" s="97" t="s">
        <v>155</v>
      </c>
      <c r="D64" s="98" t="s">
        <v>156</v>
      </c>
      <c r="E64" s="99" t="s">
        <v>157</v>
      </c>
      <c r="F64" s="67">
        <f>F70+F75+F65</f>
        <v>77000</v>
      </c>
      <c r="G64" s="67">
        <f>G70+G75+G65</f>
        <v>77000</v>
      </c>
      <c r="H64" s="67">
        <f>H70+H75+H65</f>
        <v>44022.65</v>
      </c>
      <c r="I64" s="100">
        <f t="shared" si="0"/>
        <v>0.57172272727272733</v>
      </c>
    </row>
    <row r="65" spans="2:9" ht="26.25" x14ac:dyDescent="0.25">
      <c r="B65" s="92"/>
      <c r="C65" s="90" t="s">
        <v>110</v>
      </c>
      <c r="D65" s="60" t="s">
        <v>146</v>
      </c>
      <c r="E65" s="61" t="s">
        <v>148</v>
      </c>
      <c r="F65" s="65">
        <f>SUM(F66:F69)</f>
        <v>47000</v>
      </c>
      <c r="G65" s="65">
        <f t="shared" ref="G65:H65" si="4">SUM(G66:G69)</f>
        <v>47000</v>
      </c>
      <c r="H65" s="65">
        <f t="shared" si="4"/>
        <v>17837.977780000001</v>
      </c>
      <c r="I65" s="91">
        <f t="shared" ref="I65:I66" si="5">H65/G65</f>
        <v>0.3795314421276596</v>
      </c>
    </row>
    <row r="66" spans="2:9" x14ac:dyDescent="0.25">
      <c r="B66" s="92"/>
      <c r="C66" s="92"/>
      <c r="D66" s="58" t="s">
        <v>134</v>
      </c>
      <c r="E66" s="59" t="s">
        <v>25</v>
      </c>
      <c r="F66" s="66">
        <v>40000</v>
      </c>
      <c r="G66" s="66">
        <v>40000</v>
      </c>
      <c r="H66" s="66">
        <v>13583.158972000001</v>
      </c>
      <c r="I66" s="93">
        <f t="shared" si="5"/>
        <v>0.3395789743</v>
      </c>
    </row>
    <row r="67" spans="2:9" x14ac:dyDescent="0.25">
      <c r="B67" s="92"/>
      <c r="C67" s="92"/>
      <c r="D67" s="58" t="s">
        <v>135</v>
      </c>
      <c r="E67" s="59" t="s">
        <v>108</v>
      </c>
      <c r="F67" s="66"/>
      <c r="G67" s="66"/>
      <c r="H67" s="66">
        <v>1985.48</v>
      </c>
      <c r="I67" s="93"/>
    </row>
    <row r="68" spans="2:9" x14ac:dyDescent="0.25">
      <c r="B68" s="92"/>
      <c r="C68" s="92"/>
      <c r="D68" s="58" t="s">
        <v>136</v>
      </c>
      <c r="E68" s="59" t="s">
        <v>106</v>
      </c>
      <c r="F68" s="66">
        <v>7000</v>
      </c>
      <c r="G68" s="66">
        <v>7000</v>
      </c>
      <c r="H68" s="66">
        <v>2241.2300839999994</v>
      </c>
      <c r="I68" s="93">
        <f t="shared" ref="I68" si="6">H68/G68</f>
        <v>0.32017572628571417</v>
      </c>
    </row>
    <row r="69" spans="2:9" x14ac:dyDescent="0.25">
      <c r="B69" s="92"/>
      <c r="C69" s="92"/>
      <c r="D69" s="58">
        <v>3212</v>
      </c>
      <c r="E69" s="59" t="s">
        <v>105</v>
      </c>
      <c r="F69" s="66"/>
      <c r="G69" s="66"/>
      <c r="H69" s="66">
        <v>28.108723999999999</v>
      </c>
      <c r="I69" s="93"/>
    </row>
    <row r="70" spans="2:9" x14ac:dyDescent="0.25">
      <c r="B70" s="90"/>
      <c r="C70" s="90" t="s">
        <v>110</v>
      </c>
      <c r="D70" s="60" t="s">
        <v>158</v>
      </c>
      <c r="E70" s="61" t="s">
        <v>159</v>
      </c>
      <c r="F70" s="65">
        <f>SUM(F71:F74)</f>
        <v>25500</v>
      </c>
      <c r="G70" s="65">
        <f t="shared" ref="G70:H70" si="7">SUM(G71:G74)</f>
        <v>25500</v>
      </c>
      <c r="H70" s="65">
        <f t="shared" si="7"/>
        <v>22256.971387000001</v>
      </c>
      <c r="I70" s="91">
        <f t="shared" si="0"/>
        <v>0.87282240733333338</v>
      </c>
    </row>
    <row r="71" spans="2:9" x14ac:dyDescent="0.25">
      <c r="B71" s="92"/>
      <c r="C71" s="92"/>
      <c r="D71" s="58" t="s">
        <v>134</v>
      </c>
      <c r="E71" s="59" t="s">
        <v>25</v>
      </c>
      <c r="F71" s="66">
        <v>22100</v>
      </c>
      <c r="G71" s="66">
        <v>22100</v>
      </c>
      <c r="H71" s="66">
        <v>16948.108373800002</v>
      </c>
      <c r="I71" s="93">
        <f t="shared" si="0"/>
        <v>0.76688273184615396</v>
      </c>
    </row>
    <row r="72" spans="2:9" x14ac:dyDescent="0.25">
      <c r="B72" s="92"/>
      <c r="C72" s="92"/>
      <c r="D72" s="58" t="s">
        <v>135</v>
      </c>
      <c r="E72" s="59" t="s">
        <v>108</v>
      </c>
      <c r="F72" s="66"/>
      <c r="G72" s="66"/>
      <c r="H72" s="66">
        <v>2477.3420000000001</v>
      </c>
      <c r="I72" s="93" t="e">
        <f t="shared" si="0"/>
        <v>#DIV/0!</v>
      </c>
    </row>
    <row r="73" spans="2:9" x14ac:dyDescent="0.25">
      <c r="B73" s="92"/>
      <c r="C73" s="92"/>
      <c r="D73" s="58" t="s">
        <v>136</v>
      </c>
      <c r="E73" s="59" t="s">
        <v>106</v>
      </c>
      <c r="F73" s="66">
        <v>3400</v>
      </c>
      <c r="G73" s="66">
        <v>3400</v>
      </c>
      <c r="H73" s="66">
        <v>2796.4489286000003</v>
      </c>
      <c r="I73" s="93">
        <f t="shared" si="0"/>
        <v>0.82248497900000006</v>
      </c>
    </row>
    <row r="74" spans="2:9" x14ac:dyDescent="0.25">
      <c r="B74" s="92"/>
      <c r="C74" s="92"/>
      <c r="D74" s="58" t="s">
        <v>137</v>
      </c>
      <c r="E74" s="59" t="s">
        <v>105</v>
      </c>
      <c r="F74" s="66"/>
      <c r="G74" s="66"/>
      <c r="H74" s="66">
        <v>35.072084600000004</v>
      </c>
      <c r="I74" s="93"/>
    </row>
    <row r="75" spans="2:9" x14ac:dyDescent="0.25">
      <c r="B75" s="90"/>
      <c r="C75" s="90" t="s">
        <v>110</v>
      </c>
      <c r="D75" s="60" t="s">
        <v>160</v>
      </c>
      <c r="E75" s="61" t="s">
        <v>161</v>
      </c>
      <c r="F75" s="65">
        <f>SUM(F76:F79)</f>
        <v>4500</v>
      </c>
      <c r="G75" s="65">
        <f>SUM(G76:G79)</f>
        <v>4500</v>
      </c>
      <c r="H75" s="65">
        <f>SUM(H76:H79)</f>
        <v>3927.7008329999994</v>
      </c>
      <c r="I75" s="91">
        <f t="shared" si="0"/>
        <v>0.87282240733333316</v>
      </c>
    </row>
    <row r="76" spans="2:9" x14ac:dyDescent="0.25">
      <c r="B76" s="92"/>
      <c r="C76" s="92"/>
      <c r="D76" s="58" t="s">
        <v>134</v>
      </c>
      <c r="E76" s="59" t="s">
        <v>25</v>
      </c>
      <c r="F76" s="66">
        <v>3900</v>
      </c>
      <c r="G76" s="66">
        <v>3900</v>
      </c>
      <c r="H76" s="66">
        <v>2990.8426541999997</v>
      </c>
      <c r="I76" s="93"/>
    </row>
    <row r="77" spans="2:9" x14ac:dyDescent="0.25">
      <c r="B77" s="92"/>
      <c r="C77" s="92"/>
      <c r="D77" s="58" t="s">
        <v>135</v>
      </c>
      <c r="E77" s="59" t="s">
        <v>108</v>
      </c>
      <c r="F77" s="66"/>
      <c r="G77" s="66"/>
      <c r="H77" s="66">
        <v>437.178</v>
      </c>
      <c r="I77" s="93"/>
    </row>
    <row r="78" spans="2:9" x14ac:dyDescent="0.25">
      <c r="B78" s="92"/>
      <c r="C78" s="92"/>
      <c r="D78" s="58" t="s">
        <v>136</v>
      </c>
      <c r="E78" s="59" t="s">
        <v>106</v>
      </c>
      <c r="F78" s="66">
        <v>600</v>
      </c>
      <c r="G78" s="66">
        <v>600</v>
      </c>
      <c r="H78" s="66">
        <v>493.49098740000005</v>
      </c>
      <c r="I78" s="93"/>
    </row>
    <row r="79" spans="2:9" x14ac:dyDescent="0.25">
      <c r="B79" s="92"/>
      <c r="C79" s="92"/>
      <c r="D79" s="58" t="s">
        <v>137</v>
      </c>
      <c r="E79" s="59" t="s">
        <v>105</v>
      </c>
      <c r="F79" s="66"/>
      <c r="G79" s="66"/>
      <c r="H79" s="66">
        <v>6.1891914000000003</v>
      </c>
      <c r="I79" s="93"/>
    </row>
    <row r="80" spans="2:9" x14ac:dyDescent="0.25">
      <c r="B80" s="97"/>
      <c r="C80" s="97" t="s">
        <v>155</v>
      </c>
      <c r="D80" s="98" t="s">
        <v>162</v>
      </c>
      <c r="E80" s="99" t="s">
        <v>163</v>
      </c>
      <c r="F80" s="67">
        <f>F81+F83</f>
        <v>0</v>
      </c>
      <c r="G80" s="67">
        <f t="shared" ref="G80:H80" si="8">G81+G83</f>
        <v>0</v>
      </c>
      <c r="H80" s="67">
        <f t="shared" si="8"/>
        <v>2719.05</v>
      </c>
      <c r="I80" s="100" t="e">
        <f t="shared" si="0"/>
        <v>#DIV/0!</v>
      </c>
    </row>
    <row r="81" spans="2:9" x14ac:dyDescent="0.25">
      <c r="B81" s="90"/>
      <c r="C81" s="90" t="s">
        <v>110</v>
      </c>
      <c r="D81" s="60" t="s">
        <v>158</v>
      </c>
      <c r="E81" s="61" t="s">
        <v>159</v>
      </c>
      <c r="F81" s="65">
        <f>F82</f>
        <v>0</v>
      </c>
      <c r="G81" s="65">
        <f t="shared" ref="G81:H81" si="9">G82</f>
        <v>0</v>
      </c>
      <c r="H81" s="65">
        <f t="shared" si="9"/>
        <v>2719.05</v>
      </c>
      <c r="I81" s="91" t="e">
        <f t="shared" si="0"/>
        <v>#DIV/0!</v>
      </c>
    </row>
    <row r="82" spans="2:9" x14ac:dyDescent="0.25">
      <c r="B82" s="92"/>
      <c r="C82" s="92"/>
      <c r="D82" s="58" t="s">
        <v>151</v>
      </c>
      <c r="E82" s="59" t="s">
        <v>101</v>
      </c>
      <c r="F82" s="66"/>
      <c r="G82" s="66"/>
      <c r="H82" s="66">
        <v>2719.05</v>
      </c>
      <c r="I82" s="93" t="e">
        <f t="shared" si="0"/>
        <v>#DIV/0!</v>
      </c>
    </row>
    <row r="83" spans="2:9" x14ac:dyDescent="0.25">
      <c r="B83" s="90"/>
      <c r="C83" s="90" t="s">
        <v>110</v>
      </c>
      <c r="D83" s="60" t="s">
        <v>160</v>
      </c>
      <c r="E83" s="61" t="s">
        <v>161</v>
      </c>
      <c r="F83" s="65">
        <f>F84</f>
        <v>0</v>
      </c>
      <c r="G83" s="65">
        <f t="shared" ref="G83:H83" si="10">G84</f>
        <v>0</v>
      </c>
      <c r="H83" s="65">
        <f t="shared" si="10"/>
        <v>0</v>
      </c>
      <c r="I83" s="91" t="e">
        <f t="shared" si="0"/>
        <v>#DIV/0!</v>
      </c>
    </row>
    <row r="84" spans="2:9" x14ac:dyDescent="0.25">
      <c r="B84" s="92"/>
      <c r="C84" s="92"/>
      <c r="D84" s="58" t="s">
        <v>151</v>
      </c>
      <c r="E84" s="59" t="s">
        <v>101</v>
      </c>
      <c r="F84" s="66"/>
      <c r="G84" s="66"/>
      <c r="H84" s="66"/>
      <c r="I84" s="93"/>
    </row>
    <row r="85" spans="2:9" x14ac:dyDescent="0.25">
      <c r="B85" s="97"/>
      <c r="C85" s="97" t="s">
        <v>155</v>
      </c>
      <c r="D85" s="98" t="s">
        <v>169</v>
      </c>
      <c r="E85" s="99" t="s">
        <v>170</v>
      </c>
      <c r="F85" s="67">
        <f>F86</f>
        <v>118774</v>
      </c>
      <c r="G85" s="67">
        <f t="shared" ref="G85:H85" si="11">G86</f>
        <v>118774</v>
      </c>
      <c r="H85" s="67">
        <f t="shared" si="11"/>
        <v>55296.079999999987</v>
      </c>
      <c r="I85" s="100"/>
    </row>
    <row r="86" spans="2:9" x14ac:dyDescent="0.25">
      <c r="B86" s="90"/>
      <c r="C86" s="90" t="s">
        <v>110</v>
      </c>
      <c r="D86" s="60" t="s">
        <v>132</v>
      </c>
      <c r="E86" s="61" t="s">
        <v>159</v>
      </c>
      <c r="F86" s="65">
        <f>F87</f>
        <v>118774</v>
      </c>
      <c r="G86" s="65">
        <f t="shared" ref="G86:H86" si="12">G87</f>
        <v>118774</v>
      </c>
      <c r="H86" s="65">
        <f t="shared" si="12"/>
        <v>55296.079999999987</v>
      </c>
      <c r="I86" s="91">
        <f t="shared" ref="I86" si="13">H86/G86</f>
        <v>0.46555710845807996</v>
      </c>
    </row>
    <row r="87" spans="2:9" x14ac:dyDescent="0.25">
      <c r="B87" s="92"/>
      <c r="C87" s="92"/>
      <c r="D87" s="58">
        <v>3222</v>
      </c>
      <c r="E87" s="59" t="s">
        <v>101</v>
      </c>
      <c r="F87" s="66">
        <v>118774</v>
      </c>
      <c r="G87" s="66">
        <v>118774</v>
      </c>
      <c r="H87" s="66">
        <v>55296.079999999987</v>
      </c>
      <c r="I87" s="93">
        <f t="shared" ref="I87" si="14">H87/G87</f>
        <v>0.46555710845807996</v>
      </c>
    </row>
    <row r="88" spans="2:9" ht="26.25" x14ac:dyDescent="0.25">
      <c r="B88" s="97"/>
      <c r="C88" s="97" t="s">
        <v>155</v>
      </c>
      <c r="D88" s="98" t="s">
        <v>171</v>
      </c>
      <c r="E88" s="99" t="s">
        <v>172</v>
      </c>
      <c r="F88" s="67">
        <f>F89</f>
        <v>1000</v>
      </c>
      <c r="G88" s="67">
        <f t="shared" ref="G88:H89" si="15">G89</f>
        <v>1000</v>
      </c>
      <c r="H88" s="67">
        <f t="shared" si="15"/>
        <v>0</v>
      </c>
      <c r="I88" s="100"/>
    </row>
    <row r="89" spans="2:9" x14ac:dyDescent="0.25">
      <c r="B89" s="90"/>
      <c r="C89" s="90" t="s">
        <v>110</v>
      </c>
      <c r="D89" s="60" t="s">
        <v>132</v>
      </c>
      <c r="E89" s="61" t="s">
        <v>159</v>
      </c>
      <c r="F89" s="65">
        <f>F90</f>
        <v>1000</v>
      </c>
      <c r="G89" s="65">
        <f t="shared" si="15"/>
        <v>1000</v>
      </c>
      <c r="H89" s="65">
        <f t="shared" si="15"/>
        <v>0</v>
      </c>
      <c r="I89" s="91">
        <f t="shared" ref="I89" si="16">H89/G89</f>
        <v>0</v>
      </c>
    </row>
    <row r="90" spans="2:9" x14ac:dyDescent="0.25">
      <c r="B90" s="92"/>
      <c r="C90" s="92"/>
      <c r="D90" s="58">
        <v>3812</v>
      </c>
      <c r="E90" s="59" t="s">
        <v>167</v>
      </c>
      <c r="F90" s="66">
        <v>1000</v>
      </c>
      <c r="G90" s="66">
        <v>1000</v>
      </c>
      <c r="H90" s="66"/>
      <c r="I90" s="93">
        <f t="shared" ref="I90" si="17">H90/G90</f>
        <v>0</v>
      </c>
    </row>
  </sheetData>
  <mergeCells count="4">
    <mergeCell ref="B1:I1"/>
    <mergeCell ref="B3:I3"/>
    <mergeCell ref="B5:E5"/>
    <mergeCell ref="B6:E6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Funk Kla</vt:lpstr>
      <vt:lpstr>Račun financiranja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Administrator</cp:lastModifiedBy>
  <cp:lastPrinted>2023-07-25T14:51:58Z</cp:lastPrinted>
  <dcterms:created xsi:type="dcterms:W3CDTF">2022-08-12T12:51:27Z</dcterms:created>
  <dcterms:modified xsi:type="dcterms:W3CDTF">2024-07-26T23:49:10Z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IK JLP(R)S.xlsx</vt:lpwstr>
  </property>
</Properties>
</file>