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OS.PP.RACUNOVODSTVO\Desktop\2023\Financijski izvještaji\Izvještaj o izvršenju fin plana za 1-12\"/>
    </mc:Choice>
  </mc:AlternateContent>
  <xr:revisionPtr revIDLastSave="0" documentId="13_ncr:1_{E29B5977-29FF-42E0-9BC5-F5781D2CB4D8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SAŽETAK" sheetId="1" r:id="rId1"/>
    <sheet name=" Račun prihoda i rashoda" sheetId="3" r:id="rId2"/>
    <sheet name="Funk Kla" sheetId="10" r:id="rId3"/>
    <sheet name="Račun financiranja " sheetId="9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I40" i="3"/>
  <c r="I38" i="3"/>
  <c r="I37" i="3" s="1"/>
  <c r="I35" i="3"/>
  <c r="I34" i="3" s="1"/>
  <c r="I33" i="3" s="1"/>
  <c r="I36" i="3"/>
  <c r="I25" i="3"/>
  <c r="I14" i="3"/>
  <c r="J14" i="3" l="1"/>
  <c r="I26" i="3"/>
  <c r="J25" i="3"/>
  <c r="J26" i="3"/>
  <c r="H38" i="7"/>
  <c r="H7" i="7"/>
  <c r="H8" i="7"/>
  <c r="H29" i="7"/>
  <c r="H60" i="7"/>
  <c r="H40" i="7"/>
  <c r="H84" i="7"/>
  <c r="H83" i="7" s="1"/>
  <c r="H81" i="7"/>
  <c r="H80" i="7"/>
  <c r="H78" i="7"/>
  <c r="H75" i="7"/>
  <c r="H70" i="7"/>
  <c r="H65" i="7"/>
  <c r="H59" i="7" s="1"/>
  <c r="H57" i="7"/>
  <c r="H39" i="7" s="1"/>
  <c r="H55" i="7"/>
  <c r="H49" i="7"/>
  <c r="G29" i="7"/>
  <c r="G8" i="7"/>
  <c r="G7" i="7" s="1"/>
  <c r="F7" i="7"/>
  <c r="I82" i="7"/>
  <c r="I85" i="7"/>
  <c r="G84" i="7"/>
  <c r="G83" i="7" s="1"/>
  <c r="F84" i="7"/>
  <c r="F83" i="7" s="1"/>
  <c r="I63" i="7"/>
  <c r="I61" i="7"/>
  <c r="G60" i="7"/>
  <c r="F60" i="7"/>
  <c r="G40" i="7"/>
  <c r="I48" i="7"/>
  <c r="I21" i="3"/>
  <c r="I19" i="3"/>
  <c r="I16" i="3"/>
  <c r="I15" i="3" s="1"/>
  <c r="I34" i="7"/>
  <c r="G70" i="7"/>
  <c r="I47" i="7"/>
  <c r="I60" i="7" l="1"/>
  <c r="I18" i="3"/>
  <c r="I45" i="7" l="1"/>
  <c r="I44" i="7"/>
  <c r="J74" i="3" l="1"/>
  <c r="J73" i="3" s="1"/>
  <c r="J78" i="3"/>
  <c r="J62" i="3"/>
  <c r="J53" i="3"/>
  <c r="J46" i="3"/>
  <c r="J42" i="3"/>
  <c r="J16" i="3" l="1"/>
  <c r="I46" i="7" l="1"/>
  <c r="H11" i="1" l="1"/>
  <c r="I11" i="1"/>
  <c r="H14" i="1"/>
  <c r="H17" i="1" s="1"/>
  <c r="I14" i="1"/>
  <c r="I17" i="1"/>
  <c r="K17" i="3"/>
  <c r="K20" i="3"/>
  <c r="L20" i="3"/>
  <c r="K22" i="3"/>
  <c r="K36" i="3"/>
  <c r="L36" i="3"/>
  <c r="K38" i="3"/>
  <c r="L38" i="3"/>
  <c r="K40" i="3"/>
  <c r="L40" i="3"/>
  <c r="K43" i="3"/>
  <c r="L43" i="3"/>
  <c r="K44" i="3"/>
  <c r="L44" i="3"/>
  <c r="K45" i="3"/>
  <c r="L45" i="3"/>
  <c r="K47" i="3"/>
  <c r="L47" i="3"/>
  <c r="K48" i="3"/>
  <c r="L48" i="3"/>
  <c r="K49" i="3"/>
  <c r="L49" i="3"/>
  <c r="K50" i="3"/>
  <c r="L50" i="3"/>
  <c r="K54" i="3"/>
  <c r="L54" i="3"/>
  <c r="K55" i="3"/>
  <c r="L55" i="3"/>
  <c r="K57" i="3"/>
  <c r="L57" i="3"/>
  <c r="K58" i="3"/>
  <c r="L58" i="3"/>
  <c r="K59" i="3"/>
  <c r="L59" i="3"/>
  <c r="K60" i="3"/>
  <c r="L60" i="3"/>
  <c r="K61" i="3"/>
  <c r="L61" i="3"/>
  <c r="K63" i="3"/>
  <c r="L63" i="3"/>
  <c r="K64" i="3"/>
  <c r="L64" i="3"/>
  <c r="K65" i="3"/>
  <c r="L65" i="3"/>
  <c r="K71" i="3"/>
  <c r="L71" i="3"/>
  <c r="L79" i="3"/>
  <c r="K85" i="3"/>
  <c r="L85" i="3"/>
  <c r="K90" i="3"/>
  <c r="J35" i="3"/>
  <c r="J37" i="3"/>
  <c r="J39" i="3"/>
  <c r="J70" i="3"/>
  <c r="J69" i="3" s="1"/>
  <c r="J84" i="3"/>
  <c r="J77" i="3" s="1"/>
  <c r="J86" i="3"/>
  <c r="H89" i="3"/>
  <c r="H88" i="3" s="1"/>
  <c r="I89" i="3"/>
  <c r="I88" i="3" s="1"/>
  <c r="J89" i="3"/>
  <c r="J88" i="3" s="1"/>
  <c r="L26" i="3"/>
  <c r="J21" i="3"/>
  <c r="J19" i="3"/>
  <c r="J15" i="3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7" i="7"/>
  <c r="I28" i="7"/>
  <c r="I30" i="7"/>
  <c r="I31" i="7"/>
  <c r="I32" i="7"/>
  <c r="I33" i="7"/>
  <c r="I41" i="7"/>
  <c r="I42" i="7"/>
  <c r="I43" i="7"/>
  <c r="I53" i="7"/>
  <c r="I66" i="7"/>
  <c r="I67" i="7"/>
  <c r="I68" i="7"/>
  <c r="I77" i="7"/>
  <c r="I9" i="7"/>
  <c r="G81" i="7"/>
  <c r="G80" i="7" s="1"/>
  <c r="F81" i="7"/>
  <c r="F80" i="7" s="1"/>
  <c r="G78" i="7"/>
  <c r="F78" i="7"/>
  <c r="G76" i="7"/>
  <c r="H76" i="7"/>
  <c r="F70" i="7"/>
  <c r="G65" i="7"/>
  <c r="G59" i="7" s="1"/>
  <c r="G57" i="7"/>
  <c r="F57" i="7"/>
  <c r="G55" i="7"/>
  <c r="G49" i="7"/>
  <c r="G39" i="7" s="1"/>
  <c r="G38" i="7" s="1"/>
  <c r="F8" i="7"/>
  <c r="F29" i="7"/>
  <c r="F40" i="7"/>
  <c r="F49" i="7"/>
  <c r="F55" i="7"/>
  <c r="F65" i="7"/>
  <c r="F59" i="7" s="1"/>
  <c r="F76" i="7"/>
  <c r="F75" i="7" s="1"/>
  <c r="J76" i="3" l="1"/>
  <c r="F39" i="7"/>
  <c r="I13" i="3"/>
  <c r="I12" i="3" s="1"/>
  <c r="I24" i="3"/>
  <c r="I23" i="3" s="1"/>
  <c r="G75" i="7"/>
  <c r="I65" i="7"/>
  <c r="J13" i="3"/>
  <c r="J12" i="3" s="1"/>
  <c r="K26" i="3"/>
  <c r="I76" i="7"/>
  <c r="J41" i="3"/>
  <c r="F38" i="7"/>
  <c r="I40" i="7"/>
  <c r="I55" i="7"/>
  <c r="J34" i="3"/>
  <c r="J33" i="3" s="1"/>
  <c r="J18" i="3"/>
  <c r="I8" i="7"/>
  <c r="I75" i="7"/>
  <c r="I29" i="7"/>
  <c r="I49" i="7"/>
  <c r="J32" i="3" l="1"/>
  <c r="J9" i="10" s="1"/>
  <c r="K9" i="10" s="1"/>
  <c r="I11" i="3"/>
  <c r="I10" i="3" s="1"/>
  <c r="I59" i="7"/>
  <c r="I7" i="7"/>
  <c r="K14" i="3"/>
  <c r="L14" i="3"/>
  <c r="I39" i="7"/>
  <c r="J16" i="1"/>
  <c r="J15" i="1"/>
  <c r="J24" i="3" l="1"/>
  <c r="J23" i="3" s="1"/>
  <c r="J11" i="3" s="1"/>
  <c r="I38" i="7"/>
  <c r="L25" i="3"/>
  <c r="K25" i="3"/>
  <c r="J10" i="3" l="1"/>
  <c r="L15" i="1" l="1"/>
  <c r="J14" i="1"/>
  <c r="J12" i="1"/>
  <c r="L14" i="1" l="1"/>
  <c r="L12" i="1"/>
  <c r="J11" i="1"/>
  <c r="L84" i="3"/>
  <c r="L78" i="3"/>
  <c r="L62" i="3"/>
  <c r="L53" i="3"/>
  <c r="L42" i="3"/>
  <c r="L39" i="3"/>
  <c r="L37" i="3"/>
  <c r="L35" i="3"/>
  <c r="H76" i="3"/>
  <c r="H16" i="3"/>
  <c r="H15" i="3" s="1"/>
  <c r="G35" i="3"/>
  <c r="K35" i="3" s="1"/>
  <c r="G37" i="3"/>
  <c r="K37" i="3" s="1"/>
  <c r="G39" i="3"/>
  <c r="K39" i="3" s="1"/>
  <c r="G42" i="3"/>
  <c r="K42" i="3" s="1"/>
  <c r="G46" i="3"/>
  <c r="K46" i="3" s="1"/>
  <c r="G53" i="3"/>
  <c r="K53" i="3" s="1"/>
  <c r="G62" i="3"/>
  <c r="K62" i="3" s="1"/>
  <c r="G70" i="3"/>
  <c r="G78" i="3"/>
  <c r="G84" i="3"/>
  <c r="K84" i="3" s="1"/>
  <c r="G86" i="3"/>
  <c r="G89" i="3"/>
  <c r="G24" i="3"/>
  <c r="G21" i="3"/>
  <c r="K21" i="3" s="1"/>
  <c r="G19" i="3"/>
  <c r="G16" i="3"/>
  <c r="G13" i="3"/>
  <c r="L23" i="3" l="1"/>
  <c r="L24" i="3"/>
  <c r="L41" i="3"/>
  <c r="L46" i="3"/>
  <c r="I76" i="3"/>
  <c r="L77" i="3"/>
  <c r="G12" i="3"/>
  <c r="K13" i="3"/>
  <c r="G23" i="3"/>
  <c r="K23" i="3" s="1"/>
  <c r="K24" i="3"/>
  <c r="G15" i="3"/>
  <c r="K15" i="3" s="1"/>
  <c r="K16" i="3"/>
  <c r="G88" i="3"/>
  <c r="K88" i="3" s="1"/>
  <c r="K89" i="3"/>
  <c r="G69" i="3"/>
  <c r="K69" i="3" s="1"/>
  <c r="K70" i="3"/>
  <c r="L18" i="3"/>
  <c r="L19" i="3"/>
  <c r="G18" i="3"/>
  <c r="K18" i="3" s="1"/>
  <c r="K19" i="3"/>
  <c r="L12" i="3"/>
  <c r="L13" i="3"/>
  <c r="L34" i="3"/>
  <c r="L69" i="3"/>
  <c r="L70" i="3"/>
  <c r="J17" i="1"/>
  <c r="L11" i="1"/>
  <c r="G77" i="3"/>
  <c r="K77" i="3" s="1"/>
  <c r="H11" i="3"/>
  <c r="H10" i="3" s="1"/>
  <c r="H33" i="3"/>
  <c r="H32" i="3" s="1"/>
  <c r="G34" i="3"/>
  <c r="G41" i="3"/>
  <c r="K41" i="3" s="1"/>
  <c r="L76" i="3" l="1"/>
  <c r="I32" i="3"/>
  <c r="G33" i="3"/>
  <c r="K34" i="3"/>
  <c r="L10" i="3"/>
  <c r="L11" i="3"/>
  <c r="L33" i="3"/>
  <c r="G11" i="3"/>
  <c r="K12" i="3"/>
  <c r="G76" i="3"/>
  <c r="L32" i="3" l="1"/>
  <c r="G32" i="3"/>
  <c r="K32" i="3" s="1"/>
  <c r="G10" i="3"/>
  <c r="K11" i="3"/>
  <c r="G16" i="1"/>
  <c r="K76" i="3"/>
  <c r="G15" i="1"/>
  <c r="K33" i="3"/>
  <c r="K15" i="1" l="1"/>
  <c r="G14" i="1"/>
  <c r="K14" i="1" s="1"/>
  <c r="G12" i="1"/>
  <c r="K10" i="3"/>
  <c r="G11" i="1" l="1"/>
  <c r="K12" i="1"/>
  <c r="G17" i="1" l="1"/>
  <c r="K11" i="1"/>
</calcChain>
</file>

<file path=xl/sharedStrings.xml><?xml version="1.0" encoding="utf-8"?>
<sst xmlns="http://schemas.openxmlformats.org/spreadsheetml/2006/main" count="337" uniqueCount="184">
  <si>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</si>
  <si>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</si>
  <si>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</si>
  <si>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</si>
  <si>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</si>
  <si>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</si>
  <si>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</si>
  <si>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</si>
  <si>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</si>
  <si>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</si>
  <si>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</si>
  <si>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</si>
  <si>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</si>
  <si>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</si>
  <si>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</si>
  <si>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</si>
  <si>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</si>
  <si>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</si>
  <si>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</si>
  <si>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</si>
  <si>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</si>
  <si>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</si>
  <si>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</si>
  <si>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</si>
  <si>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</si>
  <si>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</si>
  <si>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</si>
  <si>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</si>
  <si>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</si>
  <si>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</si>
  <si>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</si>
  <si>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</si>
  <si>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</si>
  <si>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5=4/3*100</t>
  </si>
  <si>
    <t>TEKUĆI PLAN 2023.*</t>
  </si>
  <si>
    <t>INDEKS**</t>
  </si>
  <si>
    <t>IZVORNI PLAN ILI REBALANS 2023.*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</si>
  <si>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</si>
  <si>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</si>
  <si>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</si>
  <si>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</si>
  <si>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</si>
  <si>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</si>
  <si>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</si>
  <si>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</si>
  <si>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</si>
  <si>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>SAŽETAK  RAČUNA PRIHODA I RASHODA</t>
  </si>
  <si>
    <t xml:space="preserve">OSTVARENJE/IZVRŠENJE 
1.-6.2023. </t>
  </si>
  <si>
    <t>RAZLIKA - VIŠAK MANJAK</t>
  </si>
  <si>
    <t>SAŽETAK RAČUNA FINANCIRANJA</t>
  </si>
  <si>
    <t>PRIJENOS  VIŠKA/MANJKA U SLJEDEĆE RAZDOBLJE</t>
  </si>
  <si>
    <t xml:space="preserve"> RAČUN PRIHODA I RASHODA </t>
  </si>
  <si>
    <t>IZVJEŠTAJ PO PROGRAMSKOJ KLASIFIKACIJI</t>
  </si>
  <si>
    <t>RAČUN FINANCIRANJA</t>
  </si>
  <si>
    <t>SAŽETAK  RAČUNA PRIHODA I RASHODA I  RAČUNA FINANCIRANJA  može sadržavati i dodatne podatke.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</si>
  <si>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</si>
  <si>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</si>
  <si>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</si>
  <si>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</si>
  <si>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</si>
  <si>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prodaje proizvoda i robe te pruženih usluga i prihodi od donacija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</si>
  <si>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</si>
  <si>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</si>
  <si>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</si>
  <si>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</si>
  <si>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</si>
  <si>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</si>
  <si>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</si>
  <si>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Dodatna ulaganja na građevinskim objektima</t>
  </si>
  <si>
    <t>Ulaganja u računalne programe</t>
  </si>
  <si>
    <t>Nematerijalna proizvedena imovina</t>
  </si>
  <si>
    <t>Knjige</t>
  </si>
  <si>
    <t>Knjige, umjetnička djela i ostale izložbene vrijednosti</t>
  </si>
  <si>
    <t>Uređaji, strojevi i oprema za ostale namjene</t>
  </si>
  <si>
    <t>Sportska i glazbena oprema</t>
  </si>
  <si>
    <t>Oprema za održavanje i zaštitu</t>
  </si>
  <si>
    <t>Komunikacijska oprema</t>
  </si>
  <si>
    <t>Uredska oprema i namještaj</t>
  </si>
  <si>
    <t>Postrojenja i oprema</t>
  </si>
  <si>
    <t>Rashodi za nabavu proizvedene dugotrajne imovine</t>
  </si>
  <si>
    <t>Zatezne kamate</t>
  </si>
  <si>
    <t>Bankarske usluge i usluge platnog prometa</t>
  </si>
  <si>
    <t>Ostali financijski rashodi</t>
  </si>
  <si>
    <t>Financijski rashodi</t>
  </si>
  <si>
    <t>Ostali nespomenuti rashodi poslovanja</t>
  </si>
  <si>
    <t>Troškovi sudskih postupaka</t>
  </si>
  <si>
    <t>Pristojbe i naknade</t>
  </si>
  <si>
    <t>Članarine i norme</t>
  </si>
  <si>
    <t>Reprezentacija</t>
  </si>
  <si>
    <t>Premije osiguranja</t>
  </si>
  <si>
    <t>Ostale usluge</t>
  </si>
  <si>
    <t>Računalne usluge</t>
  </si>
  <si>
    <t>Intelektualne i osobne usluge</t>
  </si>
  <si>
    <t>Zdravstvene i veterinarske usluge</t>
  </si>
  <si>
    <t>Komunalne usluge</t>
  </si>
  <si>
    <t>Usluge promidžbe i informiranja</t>
  </si>
  <si>
    <t>Usluge tekućeg i investicijskog održavanja</t>
  </si>
  <si>
    <t>Usluge telefona, pošte i prijevoza</t>
  </si>
  <si>
    <t>Rashodi za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</si>
  <si>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</si>
  <si>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</si>
  <si>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</si>
  <si>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</si>
  <si>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</si>
  <si>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</si>
  <si>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Rashodi za materijal i energiju</t>
  </si>
  <si>
    <t>Stručno usavršavanje zaposlenika</t>
  </si>
  <si>
    <t>Naknade za prijevoz, za rad na terenu i odvojeni život</t>
  </si>
  <si>
    <t>Doprinosi za obvezno zdravstveno osiguranje</t>
  </si>
  <si>
    <t>Doprinosi na plaće</t>
  </si>
  <si>
    <t>Ostali rashodi za zaposlene</t>
  </si>
  <si>
    <t>Osnovnoškolsko do nivoa minimalnog standarda</t>
  </si>
  <si>
    <t xml:space="preserve">Izvor </t>
  </si>
  <si>
    <t>4.3.</t>
  </si>
  <si>
    <t>OSTALI PRIHODI ZA POS.NAMJENE-DECENTRALIZIRANA SREDSTVA</t>
  </si>
  <si>
    <t>3211</t>
  </si>
  <si>
    <t>3213</t>
  </si>
  <si>
    <t>3221</t>
  </si>
  <si>
    <t>3223</t>
  </si>
  <si>
    <t>3224</t>
  </si>
  <si>
    <t>3231</t>
  </si>
  <si>
    <t>3232</t>
  </si>
  <si>
    <t>3234</t>
  </si>
  <si>
    <t>3236</t>
  </si>
  <si>
    <t>3237</t>
  </si>
  <si>
    <t>3238</t>
  </si>
  <si>
    <t>3239</t>
  </si>
  <si>
    <t>3292</t>
  </si>
  <si>
    <t>3293</t>
  </si>
  <si>
    <t>3294</t>
  </si>
  <si>
    <t>3431</t>
  </si>
  <si>
    <t>4221</t>
  </si>
  <si>
    <t>4241</t>
  </si>
  <si>
    <t>4511</t>
  </si>
  <si>
    <t>5.4.</t>
  </si>
  <si>
    <t>POMOĆI ZA PRORAČUNSKE KORISNIKE-MINISTARSTVO</t>
  </si>
  <si>
    <t>3111</t>
  </si>
  <si>
    <t>3121</t>
  </si>
  <si>
    <t>3132</t>
  </si>
  <si>
    <t>3212</t>
  </si>
  <si>
    <t>3241</t>
  </si>
  <si>
    <t>Naknade troškova osobama izvan radnog odnosa</t>
  </si>
  <si>
    <t>Program</t>
  </si>
  <si>
    <t>1001</t>
  </si>
  <si>
    <t>OSNOVNO ŠKOLSTVO IZNAD NIVOA MINIMALNOG STANDARDA</t>
  </si>
  <si>
    <t>Aktivnost</t>
  </si>
  <si>
    <t>A100001</t>
  </si>
  <si>
    <t>OSNOVNOŠKOLSKO OBRAZOVANJE IZNAD MINIMALNIH STANDARDA</t>
  </si>
  <si>
    <t>1.1.</t>
  </si>
  <si>
    <t>OPĆI PRIHODI I PRIMICI (Produženi Boravak)</t>
  </si>
  <si>
    <t>OPĆI PRIHODI I PRIMICI (Dodatak na plaću za pomočnike u nastavi)</t>
  </si>
  <si>
    <t>3.2.</t>
  </si>
  <si>
    <t>VLASTITI PRIHODI PRORAČUNSKIH KORISNIKA</t>
  </si>
  <si>
    <t>3222</t>
  </si>
  <si>
    <t>POMOĆI ZA PRORAČUNSKE KORISNIKE</t>
  </si>
  <si>
    <t>5.5.</t>
  </si>
  <si>
    <t>EU POMOĆI ZA PRORAČUNSKE KORISNIKA</t>
  </si>
  <si>
    <t>Tekući projekt</t>
  </si>
  <si>
    <t>T100001</t>
  </si>
  <si>
    <t>S OSMJEHOM U ŠKOLU - POMOĆNICI U NASTAVI</t>
  </si>
  <si>
    <t>5.1.</t>
  </si>
  <si>
    <t>POMOĆI EU</t>
  </si>
  <si>
    <t>5.2.</t>
  </si>
  <si>
    <t>OSTALE POMOĆI</t>
  </si>
  <si>
    <t>T100002</t>
  </si>
  <si>
    <t>PROJEKT "ŠKOLSKA SHEMA"</t>
  </si>
  <si>
    <t>IZVJEŠTAJ O RASHODIMA PREMA FUNKCIJSKOJ KLASIFIKACIJI</t>
  </si>
  <si>
    <t>Osnovno obrazovanje</t>
  </si>
  <si>
    <t>0912</t>
  </si>
  <si>
    <t xml:space="preserve">OSTVARENJE/IZVRŠENJE 
1.-12.2022. </t>
  </si>
  <si>
    <t xml:space="preserve">OSTVARENJE/IZVRŠENJE 
1.-12.2023. </t>
  </si>
  <si>
    <t xml:space="preserve">IZVRŠENJE 
1.-12.2023. </t>
  </si>
  <si>
    <t xml:space="preserve">IZVJEŠTAJ O IZVRŠENJU FINANCIJSKOG PLANA IZVANPRORAČUNSKOG KORISNIKA JEDINICE LOKALNE I PODRUČNE (REGIONALNE) SAMOUPRAVE ZA  2023. </t>
  </si>
  <si>
    <t>Tekuće donacije u naravi</t>
  </si>
  <si>
    <t>Ostali rashodi</t>
  </si>
  <si>
    <t>T100003</t>
  </si>
  <si>
    <t>Program sufinanciranja prehrane učenika osnovnih škola</t>
  </si>
  <si>
    <t>T100004</t>
  </si>
  <si>
    <t>Program opskrbljivanja školskih ustanova besplatnim zalihama menstrualnih i higijenskih potreba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</si>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</sst>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0" fillId="3" borderId="0" xfId="0" applyFill="1"/>
    <xf numFmtId="0" fontId="9" fillId="3" borderId="2" xfId="0" applyNumberFormat="1" applyFont="1" applyFill="1" applyBorder="1" applyAlignment="1" applyProtection="1">
      <alignment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4" fontId="0" fillId="0" borderId="0" xfId="0" applyNumberFormat="1"/>
    <xf numFmtId="4" fontId="20" fillId="4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4" fontId="0" fillId="0" borderId="3" xfId="0" applyNumberFormat="1" applyFont="1" applyBorder="1"/>
    <xf numFmtId="0" fontId="0" fillId="3" borderId="3" xfId="0" applyFill="1" applyBorder="1"/>
    <xf numFmtId="0" fontId="0" fillId="5" borderId="3" xfId="0" applyFill="1" applyBorder="1"/>
    <xf numFmtId="0" fontId="22" fillId="5" borderId="3" xfId="0" applyFont="1" applyFill="1" applyBorder="1" applyAlignment="1">
      <alignment wrapText="1"/>
    </xf>
    <xf numFmtId="0" fontId="22" fillId="0" borderId="3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22" fillId="3" borderId="3" xfId="0" applyFont="1" applyFill="1" applyBorder="1" applyAlignment="1">
      <alignment wrapText="1"/>
    </xf>
    <xf numFmtId="4" fontId="0" fillId="3" borderId="3" xfId="0" applyNumberFormat="1" applyFill="1" applyBorder="1"/>
    <xf numFmtId="4" fontId="0" fillId="5" borderId="3" xfId="0" applyNumberFormat="1" applyFill="1" applyBorder="1"/>
    <xf numFmtId="0" fontId="0" fillId="6" borderId="3" xfId="0" applyFill="1" applyBorder="1"/>
    <xf numFmtId="0" fontId="0" fillId="6" borderId="3" xfId="0" applyFill="1" applyBorder="1" applyAlignment="1">
      <alignment horizontal="left"/>
    </xf>
    <xf numFmtId="0" fontId="22" fillId="6" borderId="3" xfId="0" applyFont="1" applyFill="1" applyBorder="1" applyAlignment="1">
      <alignment wrapText="1"/>
    </xf>
    <xf numFmtId="4" fontId="0" fillId="6" borderId="3" xfId="0" applyNumberFormat="1" applyFill="1" applyBorder="1"/>
    <xf numFmtId="0" fontId="0" fillId="0" borderId="3" xfId="0" applyFill="1" applyBorder="1"/>
    <xf numFmtId="10" fontId="0" fillId="0" borderId="3" xfId="0" applyNumberFormat="1" applyBorder="1"/>
    <xf numFmtId="10" fontId="0" fillId="3" borderId="3" xfId="0" applyNumberFormat="1" applyFill="1" applyBorder="1"/>
    <xf numFmtId="10" fontId="0" fillId="5" borderId="3" xfId="0" applyNumberForma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/>
    </xf>
    <xf numFmtId="0" fontId="13" fillId="6" borderId="3" xfId="0" applyFont="1" applyFill="1" applyBorder="1" applyAlignment="1">
      <alignment wrapText="1"/>
    </xf>
    <xf numFmtId="10" fontId="0" fillId="6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10" fontId="0" fillId="0" borderId="3" xfId="0" applyNumberFormat="1" applyFill="1" applyBorder="1"/>
    <xf numFmtId="49" fontId="11" fillId="2" borderId="3" xfId="0" applyNumberFormat="1" applyFont="1" applyFill="1" applyBorder="1" applyAlignment="1" applyProtection="1">
      <alignment horizontal="left" vertical="center" wrapText="1"/>
    </xf>
    <xf numFmtId="4" fontId="21" fillId="0" borderId="0" xfId="0" applyNumberFormat="1" applyFont="1" applyAlignment="1">
      <alignment horizontal="center"/>
    </xf>
    <xf numFmtId="0" fontId="18" fillId="0" borderId="3" xfId="0" applyFont="1" applyBorder="1" applyAlignment="1">
      <alignment horizontal="left"/>
    </xf>
    <xf numFmtId="0" fontId="24" fillId="0" borderId="3" xfId="0" applyFont="1" applyBorder="1" applyAlignment="1">
      <alignment wrapText="1"/>
    </xf>
    <xf numFmtId="0" fontId="24" fillId="0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left"/>
    </xf>
    <xf numFmtId="0" fontId="24" fillId="5" borderId="3" xfId="0" applyFont="1" applyFill="1" applyBorder="1" applyAlignment="1">
      <alignment wrapText="1"/>
    </xf>
    <xf numFmtId="4" fontId="25" fillId="0" borderId="3" xfId="0" applyNumberFormat="1" applyFont="1" applyBorder="1"/>
    <xf numFmtId="0" fontId="26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Alignment="1">
      <alignment horizontal="center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27" fillId="3" borderId="3" xfId="0" applyNumberFormat="1" applyFont="1" applyFill="1" applyBorder="1" applyAlignment="1" applyProtection="1">
      <alignment horizontal="center" vertical="center" wrapText="1"/>
    </xf>
    <xf numFmtId="4" fontId="18" fillId="6" borderId="3" xfId="0" applyNumberFormat="1" applyFont="1" applyFill="1" applyBorder="1"/>
    <xf numFmtId="4" fontId="18" fillId="5" borderId="3" xfId="0" applyNumberFormat="1" applyFont="1" applyFill="1" applyBorder="1"/>
    <xf numFmtId="4" fontId="18" fillId="0" borderId="3" xfId="0" applyNumberFormat="1" applyFont="1" applyBorder="1"/>
    <xf numFmtId="4" fontId="18" fillId="3" borderId="3" xfId="0" applyNumberFormat="1" applyFont="1" applyFill="1" applyBorder="1"/>
    <xf numFmtId="4" fontId="18" fillId="0" borderId="3" xfId="0" applyNumberFormat="1" applyFont="1" applyFill="1" applyBorder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5" xfId="0" applyNumberFormat="1" applyFont="1" applyFill="1" applyBorder="1" applyAlignment="1" applyProtection="1">
      <alignment horizontal="left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21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s="36" customFormat="1" ht="42" customHeight="1" x14ac:dyDescent="0.25">
      <c r="B1" s="120" t="s">
        <v>172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2:12" ht="18" customHeight="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8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15.75" customHeight="1" x14ac:dyDescent="0.25">
      <c r="B4" s="121" t="s">
        <v>11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12" ht="36" customHeight="1" x14ac:dyDescent="0.25">
      <c r="B5" s="131"/>
      <c r="C5" s="131"/>
      <c r="D5" s="131"/>
      <c r="E5" s="44"/>
      <c r="F5" s="44"/>
      <c r="G5" s="44"/>
      <c r="H5" s="44"/>
      <c r="I5" s="44"/>
      <c r="J5" s="46"/>
      <c r="K5" s="46"/>
      <c r="L5" s="45"/>
    </row>
    <row r="6" spans="2:12" ht="18" customHeight="1" x14ac:dyDescent="0.25">
      <c r="B6" s="121" t="s">
        <v>44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" customHeight="1" x14ac:dyDescent="0.25">
      <c r="B7" s="47"/>
      <c r="C7" s="48"/>
      <c r="D7" s="48"/>
      <c r="E7" s="48"/>
      <c r="F7" s="48"/>
      <c r="G7" s="48"/>
      <c r="H7" s="48"/>
      <c r="I7" s="48"/>
      <c r="J7" s="48"/>
      <c r="K7" s="48"/>
      <c r="L7" s="45"/>
    </row>
    <row r="8" spans="2:12" x14ac:dyDescent="0.25">
      <c r="B8" s="130" t="s">
        <v>46</v>
      </c>
      <c r="C8" s="130"/>
      <c r="D8" s="130"/>
      <c r="E8" s="130"/>
      <c r="F8" s="130"/>
      <c r="G8" s="49"/>
      <c r="H8" s="49"/>
      <c r="I8" s="49"/>
      <c r="J8" s="49"/>
      <c r="K8" s="50"/>
      <c r="L8" s="45"/>
    </row>
    <row r="9" spans="2:12" ht="25.5" x14ac:dyDescent="0.25">
      <c r="B9" s="122" t="s">
        <v>6</v>
      </c>
      <c r="C9" s="123"/>
      <c r="D9" s="123"/>
      <c r="E9" s="123"/>
      <c r="F9" s="124"/>
      <c r="G9" s="27" t="s">
        <v>169</v>
      </c>
      <c r="H9" s="1" t="s">
        <v>36</v>
      </c>
      <c r="I9" s="1" t="s">
        <v>34</v>
      </c>
      <c r="J9" s="27" t="s">
        <v>170</v>
      </c>
      <c r="K9" s="1" t="s">
        <v>16</v>
      </c>
      <c r="L9" s="1" t="s">
        <v>35</v>
      </c>
    </row>
    <row r="10" spans="2:12" s="30" customFormat="1" ht="11.25" x14ac:dyDescent="0.2">
      <c r="B10" s="125">
        <v>1</v>
      </c>
      <c r="C10" s="125"/>
      <c r="D10" s="125"/>
      <c r="E10" s="125"/>
      <c r="F10" s="126"/>
      <c r="G10" s="29">
        <v>2</v>
      </c>
      <c r="H10" s="28">
        <v>3</v>
      </c>
      <c r="I10" s="28">
        <v>4</v>
      </c>
      <c r="J10" s="28">
        <v>5</v>
      </c>
      <c r="K10" s="28" t="s">
        <v>18</v>
      </c>
      <c r="L10" s="28" t="s">
        <v>19</v>
      </c>
    </row>
    <row r="11" spans="2:12" x14ac:dyDescent="0.25">
      <c r="B11" s="127" t="s">
        <v>0</v>
      </c>
      <c r="C11" s="128"/>
      <c r="D11" s="128"/>
      <c r="E11" s="128"/>
      <c r="F11" s="129"/>
      <c r="G11" s="92">
        <f>SUM(G12:G13)</f>
        <v>727142.12735483435</v>
      </c>
      <c r="H11" s="92">
        <f t="shared" ref="H11:J11" si="0">SUM(H12:H13)</f>
        <v>1257434.7615402481</v>
      </c>
      <c r="I11" s="92">
        <f t="shared" si="0"/>
        <v>1257434.7615402481</v>
      </c>
      <c r="J11" s="92">
        <f t="shared" si="0"/>
        <v>1755632.0224999997</v>
      </c>
      <c r="K11" s="86">
        <f>J11/G11</f>
        <v>2.414427601501457</v>
      </c>
      <c r="L11" s="86">
        <f>J11/I11</f>
        <v>1.3962012791419123</v>
      </c>
    </row>
    <row r="12" spans="2:12" x14ac:dyDescent="0.25">
      <c r="B12" s="134" t="s">
        <v>37</v>
      </c>
      <c r="C12" s="135"/>
      <c r="D12" s="135"/>
      <c r="E12" s="135"/>
      <c r="F12" s="136"/>
      <c r="G12" s="93">
        <f>' Račun prihoda i rashoda'!G10</f>
        <v>727142.12735483435</v>
      </c>
      <c r="H12" s="93">
        <v>1257434.7615402481</v>
      </c>
      <c r="I12" s="93">
        <v>1257434.7615402481</v>
      </c>
      <c r="J12" s="93">
        <f>' Račun prihoda i rashoda'!J10</f>
        <v>1755632.0224999997</v>
      </c>
      <c r="K12" s="85">
        <f>J12/G12</f>
        <v>2.414427601501457</v>
      </c>
      <c r="L12" s="85">
        <f>J12/I12</f>
        <v>1.3962012791419123</v>
      </c>
    </row>
    <row r="13" spans="2:12" x14ac:dyDescent="0.25">
      <c r="B13" s="145" t="s">
        <v>38</v>
      </c>
      <c r="C13" s="136"/>
      <c r="D13" s="136"/>
      <c r="E13" s="136"/>
      <c r="F13" s="136"/>
      <c r="G13" s="93"/>
      <c r="H13" s="93"/>
      <c r="I13" s="93"/>
      <c r="J13" s="93"/>
      <c r="K13" s="21"/>
      <c r="L13" s="21"/>
    </row>
    <row r="14" spans="2:12" x14ac:dyDescent="0.25">
      <c r="B14" s="23" t="s">
        <v>1</v>
      </c>
      <c r="C14" s="35"/>
      <c r="D14" s="35"/>
      <c r="E14" s="35"/>
      <c r="F14" s="35"/>
      <c r="G14" s="92">
        <f>SUM(G15:G16)</f>
        <v>752046.75426372013</v>
      </c>
      <c r="H14" s="92">
        <f t="shared" ref="H14:J14" si="1">SUM(H15:H16)</f>
        <v>1257434.7615402483</v>
      </c>
      <c r="I14" s="92">
        <f t="shared" si="1"/>
        <v>1257434.7615402483</v>
      </c>
      <c r="J14" s="92">
        <f t="shared" si="1"/>
        <v>1746843.993</v>
      </c>
      <c r="K14" s="86">
        <f>J14/G14</f>
        <v>2.3227864266367599</v>
      </c>
      <c r="L14" s="86">
        <f>J14/I14</f>
        <v>1.3892124239195265</v>
      </c>
    </row>
    <row r="15" spans="2:12" x14ac:dyDescent="0.25">
      <c r="B15" s="144" t="s">
        <v>39</v>
      </c>
      <c r="C15" s="135"/>
      <c r="D15" s="135"/>
      <c r="E15" s="135"/>
      <c r="F15" s="135"/>
      <c r="G15" s="93">
        <f>' Račun prihoda i rashoda'!G33</f>
        <v>730827.69526843179</v>
      </c>
      <c r="H15" s="93">
        <v>1257434.7615402483</v>
      </c>
      <c r="I15" s="93">
        <v>1257434.7615402483</v>
      </c>
      <c r="J15" s="93">
        <f>' Račun prihoda i rashoda'!J33</f>
        <v>1682132.1329999999</v>
      </c>
      <c r="K15" s="85">
        <f>J15/G15</f>
        <v>2.3016808803094904</v>
      </c>
      <c r="L15" s="85">
        <f>J15/I15</f>
        <v>1.3377490303668194</v>
      </c>
    </row>
    <row r="16" spans="2:12" x14ac:dyDescent="0.25">
      <c r="B16" s="137" t="s">
        <v>40</v>
      </c>
      <c r="C16" s="136"/>
      <c r="D16" s="136"/>
      <c r="E16" s="136"/>
      <c r="F16" s="136"/>
      <c r="G16" s="94">
        <f>' Račun prihoda i rashoda'!G76</f>
        <v>21219.058995288338</v>
      </c>
      <c r="H16" s="94"/>
      <c r="I16" s="94"/>
      <c r="J16" s="94">
        <f>' Račun prihoda i rashoda'!J76</f>
        <v>64711.86</v>
      </c>
      <c r="K16" s="22"/>
      <c r="L16" s="22"/>
    </row>
    <row r="17" spans="1:48" x14ac:dyDescent="0.25">
      <c r="B17" s="141" t="s">
        <v>48</v>
      </c>
      <c r="C17" s="128"/>
      <c r="D17" s="128"/>
      <c r="E17" s="128"/>
      <c r="F17" s="128"/>
      <c r="G17" s="92">
        <f>G11-G14</f>
        <v>-24904.626908885781</v>
      </c>
      <c r="H17" s="92">
        <f>H11-H14</f>
        <v>0</v>
      </c>
      <c r="I17" s="92">
        <f>I11-I14</f>
        <v>0</v>
      </c>
      <c r="J17" s="92">
        <f>J11-J14</f>
        <v>8788.0294999997132</v>
      </c>
      <c r="K17" s="19"/>
      <c r="L17" s="19"/>
    </row>
    <row r="18" spans="1:48" ht="18" x14ac:dyDescent="0.25">
      <c r="B18" s="44"/>
      <c r="C18" s="51"/>
      <c r="D18" s="51"/>
      <c r="E18" s="51"/>
      <c r="F18" s="51"/>
      <c r="G18" s="51"/>
      <c r="H18" s="51"/>
      <c r="I18" s="52"/>
      <c r="J18" s="52"/>
      <c r="K18" s="52"/>
      <c r="L18" s="52"/>
    </row>
    <row r="19" spans="1:48" ht="18" customHeight="1" x14ac:dyDescent="0.25">
      <c r="B19" s="130" t="s">
        <v>49</v>
      </c>
      <c r="C19" s="130"/>
      <c r="D19" s="130"/>
      <c r="E19" s="130"/>
      <c r="F19" s="130"/>
      <c r="G19" s="51"/>
      <c r="H19" s="51"/>
      <c r="I19" s="52"/>
      <c r="J19" s="52"/>
      <c r="K19" s="52"/>
      <c r="L19" s="52"/>
    </row>
    <row r="20" spans="1:48" ht="25.5" x14ac:dyDescent="0.25">
      <c r="B20" s="122" t="s">
        <v>6</v>
      </c>
      <c r="C20" s="123"/>
      <c r="D20" s="123"/>
      <c r="E20" s="123"/>
      <c r="F20" s="124"/>
      <c r="G20" s="27" t="s">
        <v>169</v>
      </c>
      <c r="H20" s="1" t="s">
        <v>36</v>
      </c>
      <c r="I20" s="1" t="s">
        <v>34</v>
      </c>
      <c r="J20" s="27" t="s">
        <v>170</v>
      </c>
      <c r="K20" s="1" t="s">
        <v>16</v>
      </c>
      <c r="L20" s="1" t="s">
        <v>35</v>
      </c>
    </row>
    <row r="21" spans="1:48" s="30" customFormat="1" x14ac:dyDescent="0.25">
      <c r="B21" s="125">
        <v>1</v>
      </c>
      <c r="C21" s="125"/>
      <c r="D21" s="125"/>
      <c r="E21" s="125"/>
      <c r="F21" s="126"/>
      <c r="G21" s="29">
        <v>2</v>
      </c>
      <c r="H21" s="28">
        <v>3</v>
      </c>
      <c r="I21" s="28">
        <v>4</v>
      </c>
      <c r="J21" s="28">
        <v>5</v>
      </c>
      <c r="K21" s="28" t="s">
        <v>18</v>
      </c>
      <c r="L21" s="28" t="s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.75" customHeight="1" x14ac:dyDescent="0.25">
      <c r="B22" s="134" t="s">
        <v>41</v>
      </c>
      <c r="C22" s="142"/>
      <c r="D22" s="142"/>
      <c r="E22" s="142"/>
      <c r="F22" s="143"/>
      <c r="G22" s="18"/>
      <c r="H22" s="18"/>
      <c r="I22" s="18"/>
      <c r="J22" s="18"/>
      <c r="K22" s="18"/>
      <c r="L22" s="18"/>
    </row>
    <row r="23" spans="1:48" x14ac:dyDescent="0.25">
      <c r="B23" s="134" t="s">
        <v>42</v>
      </c>
      <c r="C23" s="135"/>
      <c r="D23" s="135"/>
      <c r="E23" s="135"/>
      <c r="F23" s="135"/>
      <c r="G23" s="18"/>
      <c r="H23" s="18"/>
      <c r="I23" s="18"/>
      <c r="J23" s="18"/>
      <c r="K23" s="18"/>
      <c r="L23" s="18"/>
    </row>
    <row r="24" spans="1:48" s="34" customFormat="1" ht="15" customHeight="1" x14ac:dyDescent="0.25">
      <c r="A24"/>
      <c r="B24" s="138" t="s">
        <v>43</v>
      </c>
      <c r="C24" s="139"/>
      <c r="D24" s="139"/>
      <c r="E24" s="139"/>
      <c r="F24" s="140"/>
      <c r="G24" s="2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4" customFormat="1" ht="15" customHeight="1" x14ac:dyDescent="0.25">
      <c r="A25"/>
      <c r="B25" s="138" t="s">
        <v>45</v>
      </c>
      <c r="C25" s="139"/>
      <c r="D25" s="139"/>
      <c r="E25" s="139"/>
      <c r="F25" s="140"/>
      <c r="G25" s="2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x14ac:dyDescent="0.25">
      <c r="B26" s="141" t="s">
        <v>50</v>
      </c>
      <c r="C26" s="128"/>
      <c r="D26" s="128"/>
      <c r="E26" s="128"/>
      <c r="F26" s="128"/>
      <c r="G26" s="20"/>
      <c r="H26" s="20"/>
      <c r="I26" s="20"/>
      <c r="J26" s="20"/>
      <c r="K26" s="20"/>
      <c r="L26" s="20"/>
    </row>
    <row r="27" spans="1:48" ht="15.75" x14ac:dyDescent="0.25">
      <c r="B27" s="14"/>
      <c r="C27" s="15"/>
      <c r="D27" s="15"/>
      <c r="E27" s="15"/>
      <c r="F27" s="15"/>
      <c r="G27" s="16"/>
      <c r="H27" s="16"/>
      <c r="I27" s="16"/>
      <c r="J27" s="16"/>
      <c r="K27" s="16"/>
    </row>
    <row r="28" spans="1:48" ht="15.75" x14ac:dyDescent="0.25">
      <c r="B28" s="132" t="s">
        <v>54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</row>
    <row r="29" spans="1:48" ht="15.75" x14ac:dyDescent="0.25">
      <c r="B29" s="14"/>
      <c r="C29" s="15"/>
      <c r="D29" s="15"/>
      <c r="E29" s="15"/>
      <c r="F29" s="15"/>
      <c r="G29" s="16"/>
      <c r="H29" s="16"/>
      <c r="I29" s="16"/>
      <c r="J29" s="16"/>
      <c r="K29" s="16"/>
    </row>
    <row r="30" spans="1:48" ht="15" customHeight="1" x14ac:dyDescent="0.25">
      <c r="B30" s="133" t="s">
        <v>179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48" x14ac:dyDescent="0.25">
      <c r="B31" s="133" t="s">
        <v>180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48" ht="15" customHeight="1" x14ac:dyDescent="0.25">
      <c r="B32" s="133" t="s">
        <v>181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2:12" ht="36.75" customHeight="1" x14ac:dyDescent="0.25">
      <c r="B33" s="133" t="s">
        <v>182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2:12" x14ac:dyDescent="0.25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2:12" ht="15" customHeight="1" x14ac:dyDescent="0.25">
      <c r="B35" s="146" t="s">
        <v>183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2:12" x14ac:dyDescent="0.25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</sheetData>
  <mergeCells count="27">
    <mergeCell ref="B35:L36"/>
    <mergeCell ref="B31:L31"/>
    <mergeCell ref="B33:L34"/>
    <mergeCell ref="B30:L30"/>
    <mergeCell ref="B12:F12"/>
    <mergeCell ref="B16:F16"/>
    <mergeCell ref="B25:F25"/>
    <mergeCell ref="B26:F26"/>
    <mergeCell ref="B23:F23"/>
    <mergeCell ref="B22:F22"/>
    <mergeCell ref="B15:F15"/>
    <mergeCell ref="B24:F24"/>
    <mergeCell ref="B17:F17"/>
    <mergeCell ref="B21:F21"/>
    <mergeCell ref="B19:F19"/>
    <mergeCell ref="B20:F20"/>
    <mergeCell ref="B13:F13"/>
    <mergeCell ref="B11:F11"/>
    <mergeCell ref="B8:F8"/>
    <mergeCell ref="B5:D5"/>
    <mergeCell ref="B28:L28"/>
    <mergeCell ref="B32:L32"/>
    <mergeCell ref="B1:L1"/>
    <mergeCell ref="B4:L4"/>
    <mergeCell ref="B6:L6"/>
    <mergeCell ref="B9:F9"/>
    <mergeCell ref="B10:F10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1"/>
  <sheetViews>
    <sheetView workbookViewId="0">
      <selection activeCell="M15" sqref="M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1.85546875" customWidth="1"/>
    <col min="7" max="10" width="25.28515625" customWidth="1"/>
    <col min="11" max="12" width="15.7109375" customWidth="1"/>
    <col min="13" max="13" width="18.140625" customWidth="1"/>
  </cols>
  <sheetData>
    <row r="1" spans="2:12" ht="18" customHeight="1" x14ac:dyDescent="0.25">
      <c r="B1" s="2"/>
      <c r="C1" s="2"/>
      <c r="D1" s="2"/>
      <c r="E1" s="17"/>
      <c r="F1" s="2"/>
      <c r="G1" s="2"/>
      <c r="H1" s="2"/>
      <c r="I1" s="2"/>
      <c r="J1" s="2"/>
      <c r="K1" s="2"/>
    </row>
    <row r="2" spans="2:12" ht="15.75" customHeight="1" x14ac:dyDescent="0.25">
      <c r="B2" s="153" t="s">
        <v>11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53" t="s">
        <v>51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53" t="s">
        <v>17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2:12" ht="18" x14ac:dyDescent="0.25">
      <c r="B7" s="2"/>
      <c r="C7" s="2"/>
      <c r="D7" s="2"/>
      <c r="E7" s="17"/>
      <c r="F7" s="2"/>
      <c r="G7" s="2"/>
      <c r="H7" s="2"/>
      <c r="I7" s="117"/>
      <c r="J7" s="118"/>
      <c r="K7" s="3"/>
    </row>
    <row r="8" spans="2:12" ht="25.5" x14ac:dyDescent="0.25">
      <c r="B8" s="147" t="s">
        <v>6</v>
      </c>
      <c r="C8" s="148"/>
      <c r="D8" s="148"/>
      <c r="E8" s="148"/>
      <c r="F8" s="149"/>
      <c r="G8" s="38" t="s">
        <v>169</v>
      </c>
      <c r="H8" s="38" t="s">
        <v>36</v>
      </c>
      <c r="I8" s="38" t="s">
        <v>34</v>
      </c>
      <c r="J8" s="38" t="s">
        <v>170</v>
      </c>
      <c r="K8" s="38" t="s">
        <v>16</v>
      </c>
      <c r="L8" s="38" t="s">
        <v>35</v>
      </c>
    </row>
    <row r="9" spans="2:12" s="30" customFormat="1" ht="11.25" x14ac:dyDescent="0.2">
      <c r="B9" s="150">
        <v>1</v>
      </c>
      <c r="C9" s="151"/>
      <c r="D9" s="151"/>
      <c r="E9" s="151"/>
      <c r="F9" s="152"/>
      <c r="G9" s="39">
        <v>2</v>
      </c>
      <c r="H9" s="39">
        <v>3</v>
      </c>
      <c r="I9" s="39">
        <v>4</v>
      </c>
      <c r="J9" s="39">
        <v>5</v>
      </c>
      <c r="K9" s="39" t="s">
        <v>18</v>
      </c>
      <c r="L9" s="39" t="s">
        <v>19</v>
      </c>
    </row>
    <row r="10" spans="2:12" x14ac:dyDescent="0.25">
      <c r="B10" s="6"/>
      <c r="C10" s="6"/>
      <c r="D10" s="6"/>
      <c r="E10" s="6"/>
      <c r="F10" s="6" t="s">
        <v>20</v>
      </c>
      <c r="G10" s="56">
        <f>G11</f>
        <v>727142.12735483435</v>
      </c>
      <c r="H10" s="56">
        <f>H11</f>
        <v>1257634</v>
      </c>
      <c r="I10" s="56">
        <f>I11</f>
        <v>1397202.85</v>
      </c>
      <c r="J10" s="56">
        <f>J11</f>
        <v>1755632.0224999997</v>
      </c>
      <c r="K10" s="85">
        <f>J10/G10</f>
        <v>2.414427601501457</v>
      </c>
      <c r="L10" s="85">
        <f>J10/I10</f>
        <v>1.2565333820353999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55">
        <f>G12+G15+G18+G23</f>
        <v>727142.12735483435</v>
      </c>
      <c r="H11" s="55">
        <f>H12+H15+H18+H23</f>
        <v>1257634</v>
      </c>
      <c r="I11" s="55">
        <f>I12+I15+I18+I23</f>
        <v>1397202.85</v>
      </c>
      <c r="J11" s="55">
        <f>J12+J15+J18+J23</f>
        <v>1755632.0224999997</v>
      </c>
      <c r="K11" s="85">
        <f>J11/G11</f>
        <v>2.414427601501457</v>
      </c>
      <c r="L11" s="85">
        <f>J11/I11</f>
        <v>1.2565333820353999</v>
      </c>
    </row>
    <row r="12" spans="2:12" ht="25.5" x14ac:dyDescent="0.25">
      <c r="B12" s="6"/>
      <c r="C12" s="11">
        <v>63</v>
      </c>
      <c r="D12" s="11"/>
      <c r="E12" s="11"/>
      <c r="F12" s="11" t="s">
        <v>21</v>
      </c>
      <c r="G12" s="55">
        <f t="shared" ref="G12:J13" si="0">G13</f>
        <v>577155.9373548344</v>
      </c>
      <c r="H12" s="55">
        <v>951357</v>
      </c>
      <c r="I12" s="55">
        <f t="shared" si="0"/>
        <v>1047333.74</v>
      </c>
      <c r="J12" s="55">
        <f t="shared" si="0"/>
        <v>1435995.7329999998</v>
      </c>
      <c r="K12" s="85">
        <f>J12/G12</f>
        <v>2.4880550299479154</v>
      </c>
      <c r="L12" s="85">
        <f>J12/I12</f>
        <v>1.371096602884196</v>
      </c>
    </row>
    <row r="13" spans="2:12" ht="25.5" hidden="1" x14ac:dyDescent="0.25">
      <c r="B13" s="7"/>
      <c r="C13" s="7"/>
      <c r="D13" s="7">
        <v>636</v>
      </c>
      <c r="E13" s="7"/>
      <c r="F13" s="32" t="s">
        <v>55</v>
      </c>
      <c r="G13" s="55">
        <f t="shared" si="0"/>
        <v>577155.9373548344</v>
      </c>
      <c r="H13" s="55"/>
      <c r="I13" s="55">
        <f t="shared" si="0"/>
        <v>1047333.74</v>
      </c>
      <c r="J13" s="55">
        <f t="shared" si="0"/>
        <v>1435995.7329999998</v>
      </c>
      <c r="K13" s="85">
        <f>J13/G13</f>
        <v>2.4880550299479154</v>
      </c>
      <c r="L13" s="85">
        <f>J13/I13</f>
        <v>1.371096602884196</v>
      </c>
    </row>
    <row r="14" spans="2:12" ht="25.5" hidden="1" x14ac:dyDescent="0.25">
      <c r="B14" s="7"/>
      <c r="C14" s="7"/>
      <c r="D14" s="7"/>
      <c r="E14" s="7">
        <v>6361</v>
      </c>
      <c r="F14" s="32" t="s">
        <v>56</v>
      </c>
      <c r="G14" s="54">
        <v>577155.9373548344</v>
      </c>
      <c r="H14" s="55"/>
      <c r="I14" s="60">
        <f>'POSEBNI DIO'!G29+'POSEBNI DIO'!G81+'POSEBNI DIO'!G55+'POSEBNI DIO'!G84</f>
        <v>1047333.74</v>
      </c>
      <c r="J14" s="60">
        <f>'POSEBNI DIO'!H29+'POSEBNI DIO'!H81+'POSEBNI DIO'!H55+'POSEBNI DIO'!H84</f>
        <v>1435995.7329999998</v>
      </c>
      <c r="K14" s="85">
        <f>J14/G14</f>
        <v>2.4880550299479154</v>
      </c>
      <c r="L14" s="85">
        <f>J14/I14</f>
        <v>1.371096602884196</v>
      </c>
    </row>
    <row r="15" spans="2:12" x14ac:dyDescent="0.25">
      <c r="B15" s="7"/>
      <c r="C15" s="7">
        <v>64</v>
      </c>
      <c r="D15" s="7"/>
      <c r="E15" s="7"/>
      <c r="F15" s="32" t="s">
        <v>57</v>
      </c>
      <c r="G15" s="54">
        <f t="shared" ref="G15:J16" si="1">G16</f>
        <v>0.16</v>
      </c>
      <c r="H15" s="54">
        <f t="shared" si="1"/>
        <v>0</v>
      </c>
      <c r="I15" s="54">
        <f t="shared" si="1"/>
        <v>0</v>
      </c>
      <c r="J15" s="54">
        <f t="shared" si="1"/>
        <v>1.06</v>
      </c>
      <c r="K15" s="85">
        <f t="shared" ref="K15:K26" si="2">J15/G15</f>
        <v>6.625</v>
      </c>
      <c r="L15" s="85"/>
    </row>
    <row r="16" spans="2:12" hidden="1" x14ac:dyDescent="0.25">
      <c r="B16" s="7"/>
      <c r="C16" s="7"/>
      <c r="D16" s="7">
        <v>641</v>
      </c>
      <c r="E16" s="7"/>
      <c r="F16" s="7" t="s">
        <v>58</v>
      </c>
      <c r="G16" s="55">
        <f t="shared" si="1"/>
        <v>0.16</v>
      </c>
      <c r="H16" s="55">
        <f t="shared" si="1"/>
        <v>0</v>
      </c>
      <c r="I16" s="60">
        <f t="shared" si="1"/>
        <v>0</v>
      </c>
      <c r="J16" s="60">
        <f t="shared" si="1"/>
        <v>1.06</v>
      </c>
      <c r="K16" s="85">
        <f t="shared" si="2"/>
        <v>6.625</v>
      </c>
      <c r="L16" s="85"/>
    </row>
    <row r="17" spans="2:15" hidden="1" x14ac:dyDescent="0.25">
      <c r="B17" s="7"/>
      <c r="C17" s="7"/>
      <c r="D17" s="7"/>
      <c r="E17" s="7">
        <v>6413</v>
      </c>
      <c r="F17" s="7" t="s">
        <v>59</v>
      </c>
      <c r="G17" s="55">
        <v>0.16</v>
      </c>
      <c r="H17" s="55"/>
      <c r="I17" s="60">
        <v>0</v>
      </c>
      <c r="J17" s="60">
        <v>1.06</v>
      </c>
      <c r="K17" s="85">
        <f t="shared" si="2"/>
        <v>6.625</v>
      </c>
      <c r="L17" s="85"/>
    </row>
    <row r="18" spans="2:15" ht="25.5" x14ac:dyDescent="0.25">
      <c r="B18" s="7"/>
      <c r="C18" s="7">
        <v>66</v>
      </c>
      <c r="D18" s="7"/>
      <c r="E18" s="7"/>
      <c r="F18" s="11" t="s">
        <v>60</v>
      </c>
      <c r="G18" s="55">
        <f>G19+G21</f>
        <v>35118.179999999993</v>
      </c>
      <c r="H18" s="55">
        <v>54616</v>
      </c>
      <c r="I18" s="55">
        <f>I19+I21</f>
        <v>48572.75</v>
      </c>
      <c r="J18" s="55">
        <f>J19+J21</f>
        <v>35424.97</v>
      </c>
      <c r="K18" s="85">
        <f t="shared" si="2"/>
        <v>1.008735931076155</v>
      </c>
      <c r="L18" s="85">
        <f t="shared" ref="L18:L26" si="3">J18/I18</f>
        <v>0.72931777591344948</v>
      </c>
    </row>
    <row r="19" spans="2:15" ht="25.5" hidden="1" x14ac:dyDescent="0.25">
      <c r="B19" s="7"/>
      <c r="C19" s="26"/>
      <c r="D19" s="7">
        <v>661</v>
      </c>
      <c r="E19" s="7"/>
      <c r="F19" s="11" t="s">
        <v>22</v>
      </c>
      <c r="G19" s="55">
        <f>G20</f>
        <v>34321.839999999997</v>
      </c>
      <c r="H19" s="55"/>
      <c r="I19" s="55">
        <f>I20</f>
        <v>48572.75</v>
      </c>
      <c r="J19" s="55">
        <f>J20</f>
        <v>32280.06</v>
      </c>
      <c r="K19" s="85">
        <f t="shared" si="2"/>
        <v>0.94051076515711296</v>
      </c>
      <c r="L19" s="85">
        <f t="shared" si="3"/>
        <v>0.66457139033717472</v>
      </c>
    </row>
    <row r="20" spans="2:15" hidden="1" x14ac:dyDescent="0.25">
      <c r="B20" s="7"/>
      <c r="C20" s="26"/>
      <c r="D20" s="7"/>
      <c r="E20" s="7">
        <v>6615</v>
      </c>
      <c r="F20" s="11" t="s">
        <v>61</v>
      </c>
      <c r="G20" s="55">
        <v>34321.839999999997</v>
      </c>
      <c r="H20" s="55"/>
      <c r="I20" s="60">
        <v>48572.75</v>
      </c>
      <c r="J20" s="60">
        <v>32280.06</v>
      </c>
      <c r="K20" s="85">
        <f t="shared" si="2"/>
        <v>0.94051076515711296</v>
      </c>
      <c r="L20" s="85">
        <f t="shared" si="3"/>
        <v>0.66457139033717472</v>
      </c>
    </row>
    <row r="21" spans="2:15" ht="38.25" hidden="1" x14ac:dyDescent="0.25">
      <c r="B21" s="7"/>
      <c r="C21" s="26"/>
      <c r="D21" s="7">
        <v>663</v>
      </c>
      <c r="E21" s="7"/>
      <c r="F21" s="11" t="s">
        <v>62</v>
      </c>
      <c r="G21" s="55">
        <f>G22</f>
        <v>796.34</v>
      </c>
      <c r="H21" s="55"/>
      <c r="I21" s="55">
        <f>I22</f>
        <v>0</v>
      </c>
      <c r="J21" s="55">
        <f>J22</f>
        <v>3144.91</v>
      </c>
      <c r="K21" s="85">
        <f t="shared" si="2"/>
        <v>3.9492051133937762</v>
      </c>
      <c r="L21" s="85"/>
    </row>
    <row r="22" spans="2:15" hidden="1" x14ac:dyDescent="0.25">
      <c r="B22" s="7"/>
      <c r="C22" s="7"/>
      <c r="D22" s="8"/>
      <c r="E22" s="7">
        <v>6631</v>
      </c>
      <c r="F22" s="11" t="s">
        <v>63</v>
      </c>
      <c r="G22" s="55">
        <v>796.34</v>
      </c>
      <c r="H22" s="55"/>
      <c r="I22" s="60"/>
      <c r="J22" s="60">
        <v>3144.91</v>
      </c>
      <c r="K22" s="85">
        <f t="shared" si="2"/>
        <v>3.9492051133937762</v>
      </c>
      <c r="L22" s="85"/>
    </row>
    <row r="23" spans="2:15" ht="25.5" x14ac:dyDescent="0.25">
      <c r="B23" s="26"/>
      <c r="C23" s="7">
        <v>67</v>
      </c>
      <c r="D23" s="33"/>
      <c r="E23" s="33"/>
      <c r="F23" s="11" t="s">
        <v>64</v>
      </c>
      <c r="G23" s="56">
        <f>G24</f>
        <v>114867.84999999999</v>
      </c>
      <c r="H23" s="56">
        <v>251661</v>
      </c>
      <c r="I23" s="56">
        <f>I24</f>
        <v>301296.36</v>
      </c>
      <c r="J23" s="56">
        <f>J24</f>
        <v>284210.25949999993</v>
      </c>
      <c r="K23" s="85">
        <f t="shared" si="2"/>
        <v>2.4742367816582269</v>
      </c>
      <c r="L23" s="85">
        <f t="shared" si="3"/>
        <v>0.94329138095129972</v>
      </c>
    </row>
    <row r="24" spans="2:15" ht="25.5" hidden="1" x14ac:dyDescent="0.25">
      <c r="B24" s="7"/>
      <c r="C24" s="7"/>
      <c r="D24" s="8">
        <v>671</v>
      </c>
      <c r="E24" s="8"/>
      <c r="F24" s="32" t="s">
        <v>65</v>
      </c>
      <c r="G24" s="55">
        <f>G25+G26</f>
        <v>114867.84999999999</v>
      </c>
      <c r="H24" s="55"/>
      <c r="I24" s="60">
        <f>SUM(I25:I26)</f>
        <v>301296.36</v>
      </c>
      <c r="J24" s="60">
        <f>SUM(J25:J26)</f>
        <v>284210.25949999993</v>
      </c>
      <c r="K24" s="85">
        <f t="shared" si="2"/>
        <v>2.4742367816582269</v>
      </c>
      <c r="L24" s="85">
        <f t="shared" si="3"/>
        <v>0.94329138095129972</v>
      </c>
    </row>
    <row r="25" spans="2:15" ht="25.5" hidden="1" x14ac:dyDescent="0.25">
      <c r="B25" s="7"/>
      <c r="C25" s="7"/>
      <c r="D25" s="7"/>
      <c r="E25" s="7">
        <v>6711</v>
      </c>
      <c r="F25" s="32" t="s">
        <v>66</v>
      </c>
      <c r="G25" s="55">
        <v>93648.79</v>
      </c>
      <c r="H25" s="55"/>
      <c r="I25" s="60">
        <f>'POSEBNI DIO'!G8+'POSEBNI DIO'!G40+'POSEBNI DIO'!G60+'POSEBNI DIO'!G65+'POSEBNI DIO'!G70+'POSEBNI DIO'!G76-' Račun prihoda i rashoda'!I26+'POSEBNI DIO'!G57+'POSEBNI DIO'!G78</f>
        <v>261524.36</v>
      </c>
      <c r="J25" s="60">
        <f>'POSEBNI DIO'!H8+'POSEBNI DIO'!H40+'POSEBNI DIO'!H60+'POSEBNI DIO'!H65+'POSEBNI DIO'!H70+'POSEBNI DIO'!H76-' Račun prihoda i rashoda'!J26+293.69</f>
        <v>244443.32949999993</v>
      </c>
      <c r="K25" s="85">
        <f t="shared" si="2"/>
        <v>2.6102134314816023</v>
      </c>
      <c r="L25" s="85">
        <f t="shared" si="3"/>
        <v>0.93468665595816747</v>
      </c>
      <c r="N25" s="53"/>
    </row>
    <row r="26" spans="2:15" ht="25.5" hidden="1" x14ac:dyDescent="0.25">
      <c r="B26" s="7"/>
      <c r="C26" s="7"/>
      <c r="D26" s="7"/>
      <c r="E26" s="7">
        <v>6712</v>
      </c>
      <c r="F26" s="32" t="s">
        <v>67</v>
      </c>
      <c r="G26" s="55">
        <v>21219.06</v>
      </c>
      <c r="H26" s="55"/>
      <c r="I26" s="60">
        <f>'POSEBNI DIO'!G25+'POSEBNI DIO'!G26+'POSEBNI DIO'!G27+'POSEBNI DIO'!G28+'POSEBNI DIO'!G48</f>
        <v>39772</v>
      </c>
      <c r="J26" s="60">
        <f>'POSEBNI DIO'!H25+'POSEBNI DIO'!H26+'POSEBNI DIO'!H27+'POSEBNI DIO'!H28+'POSEBNI DIO'!H48</f>
        <v>39766.93</v>
      </c>
      <c r="K26" s="85">
        <f t="shared" si="2"/>
        <v>1.8741136506518195</v>
      </c>
      <c r="L26" s="85">
        <f t="shared" si="3"/>
        <v>0.99987252338328469</v>
      </c>
    </row>
    <row r="27" spans="2:15" hidden="1" x14ac:dyDescent="0.25">
      <c r="B27" s="7"/>
      <c r="C27" s="7"/>
      <c r="D27" s="7"/>
      <c r="E27" s="7"/>
      <c r="F27" s="32"/>
      <c r="G27" s="55"/>
      <c r="H27" s="55"/>
      <c r="I27" s="55"/>
      <c r="J27" s="60"/>
      <c r="K27" s="60"/>
      <c r="L27" s="60"/>
    </row>
    <row r="28" spans="2:15" ht="15.75" customHeight="1" x14ac:dyDescent="0.25"/>
    <row r="29" spans="2:15" ht="15.75" customHeight="1" x14ac:dyDescent="0.25">
      <c r="B29" s="17"/>
      <c r="C29" s="17"/>
      <c r="D29" s="17"/>
      <c r="E29" s="17"/>
      <c r="F29" s="17"/>
      <c r="G29" s="17"/>
      <c r="H29" s="17"/>
      <c r="I29" s="117"/>
      <c r="J29" s="118"/>
      <c r="K29" s="3"/>
      <c r="L29" s="3"/>
    </row>
    <row r="30" spans="2:15" ht="25.5" x14ac:dyDescent="0.25">
      <c r="B30" s="147" t="s">
        <v>6</v>
      </c>
      <c r="C30" s="148"/>
      <c r="D30" s="148"/>
      <c r="E30" s="148"/>
      <c r="F30" s="149"/>
      <c r="G30" s="38" t="s">
        <v>169</v>
      </c>
      <c r="H30" s="38" t="s">
        <v>36</v>
      </c>
      <c r="I30" s="38" t="s">
        <v>34</v>
      </c>
      <c r="J30" s="38" t="s">
        <v>170</v>
      </c>
      <c r="K30" s="38" t="s">
        <v>16</v>
      </c>
      <c r="L30" s="38" t="s">
        <v>35</v>
      </c>
    </row>
    <row r="31" spans="2:15" s="30" customFormat="1" ht="12.75" customHeight="1" x14ac:dyDescent="0.2">
      <c r="B31" s="150">
        <v>1</v>
      </c>
      <c r="C31" s="151"/>
      <c r="D31" s="151"/>
      <c r="E31" s="151"/>
      <c r="F31" s="152"/>
      <c r="G31" s="39">
        <v>2</v>
      </c>
      <c r="H31" s="39">
        <v>3</v>
      </c>
      <c r="I31" s="39">
        <v>4</v>
      </c>
      <c r="J31" s="39">
        <v>5</v>
      </c>
      <c r="K31" s="39" t="s">
        <v>18</v>
      </c>
      <c r="L31" s="39" t="s">
        <v>19</v>
      </c>
    </row>
    <row r="32" spans="2:15" x14ac:dyDescent="0.25">
      <c r="B32" s="6"/>
      <c r="C32" s="6"/>
      <c r="D32" s="6"/>
      <c r="E32" s="6"/>
      <c r="F32" s="6" t="s">
        <v>7</v>
      </c>
      <c r="G32" s="56">
        <f>G33+G76</f>
        <v>752046.75426372013</v>
      </c>
      <c r="H32" s="56">
        <f>H33+H76</f>
        <v>1257434.7615402483</v>
      </c>
      <c r="I32" s="56">
        <f>I33+I76</f>
        <v>1397202.8499999999</v>
      </c>
      <c r="J32" s="56">
        <f>J33+J76</f>
        <v>1746843.993</v>
      </c>
      <c r="K32" s="85">
        <f>J32/G32</f>
        <v>2.3227864266367599</v>
      </c>
      <c r="L32" s="85">
        <f>J32/I32</f>
        <v>1.2502436514497521</v>
      </c>
      <c r="M32" s="53"/>
      <c r="N32" s="65"/>
      <c r="O32" s="65"/>
    </row>
    <row r="33" spans="2:15" x14ac:dyDescent="0.25">
      <c r="B33" s="6">
        <v>3</v>
      </c>
      <c r="C33" s="6"/>
      <c r="D33" s="6"/>
      <c r="E33" s="6"/>
      <c r="F33" s="6" t="s">
        <v>3</v>
      </c>
      <c r="G33" s="56">
        <f>G34+G41+G69</f>
        <v>730827.69526843179</v>
      </c>
      <c r="H33" s="56">
        <f>H34+H41+H69</f>
        <v>1217883.3654741524</v>
      </c>
      <c r="I33" s="56">
        <f>I34+I41+I69+I73</f>
        <v>1331151.8499999999</v>
      </c>
      <c r="J33" s="56">
        <f>J34+J41+J69+J73</f>
        <v>1682132.1329999999</v>
      </c>
      <c r="K33" s="85">
        <f t="shared" ref="K33:K90" si="4">J33/G33</f>
        <v>2.3016808803094904</v>
      </c>
      <c r="L33" s="85">
        <f t="shared" ref="L33:L85" si="5">J33/I33</f>
        <v>1.263666600470863</v>
      </c>
      <c r="M33" s="53"/>
      <c r="N33" s="65"/>
      <c r="O33" s="65"/>
    </row>
    <row r="34" spans="2:15" x14ac:dyDescent="0.25">
      <c r="B34" s="6"/>
      <c r="C34" s="11">
        <v>31</v>
      </c>
      <c r="D34" s="11"/>
      <c r="E34" s="11"/>
      <c r="F34" s="11" t="s">
        <v>4</v>
      </c>
      <c r="G34" s="55">
        <f>G35+G37+G39</f>
        <v>600794.17877762287</v>
      </c>
      <c r="H34" s="55">
        <v>1024713.0147581127</v>
      </c>
      <c r="I34" s="119">
        <f>I35+I37+I39</f>
        <v>1031714</v>
      </c>
      <c r="J34" s="55">
        <f>J35+J37+J39</f>
        <v>1413938.193</v>
      </c>
      <c r="K34" s="85">
        <f t="shared" si="4"/>
        <v>2.3534485568365553</v>
      </c>
      <c r="L34" s="85">
        <f t="shared" si="5"/>
        <v>1.3704749504223068</v>
      </c>
      <c r="M34" s="53"/>
      <c r="N34" s="65"/>
      <c r="O34" s="65"/>
    </row>
    <row r="35" spans="2:15" hidden="1" x14ac:dyDescent="0.25">
      <c r="B35" s="7"/>
      <c r="C35" s="7"/>
      <c r="D35" s="7">
        <v>311</v>
      </c>
      <c r="E35" s="7"/>
      <c r="F35" s="32" t="s">
        <v>24</v>
      </c>
      <c r="G35" s="55">
        <f>G36</f>
        <v>494770.47846572427</v>
      </c>
      <c r="H35" s="55"/>
      <c r="I35" s="119">
        <f>I36</f>
        <v>854603</v>
      </c>
      <c r="J35" s="55">
        <f>J36</f>
        <v>1166635.1200000001</v>
      </c>
      <c r="K35" s="85">
        <f t="shared" si="4"/>
        <v>2.3579319518369766</v>
      </c>
      <c r="L35" s="85">
        <f t="shared" si="5"/>
        <v>1.3651193829181505</v>
      </c>
      <c r="N35" s="65"/>
      <c r="O35" s="65"/>
    </row>
    <row r="36" spans="2:15" hidden="1" x14ac:dyDescent="0.25">
      <c r="B36" s="7"/>
      <c r="C36" s="7"/>
      <c r="D36" s="7"/>
      <c r="E36" s="7">
        <v>3111</v>
      </c>
      <c r="F36" s="32" t="s">
        <v>25</v>
      </c>
      <c r="G36" s="55">
        <v>494770.47846572427</v>
      </c>
      <c r="H36" s="55"/>
      <c r="I36" s="119">
        <f>'POSEBNI DIO'!G30+'POSEBNI DIO'!G41+'POSEBNI DIO'!G50+'POSEBNI DIO'!G61+'POSEBNI DIO'!G66+'POSEBNI DIO'!G71</f>
        <v>854603</v>
      </c>
      <c r="J36" s="60">
        <v>1166635.1200000001</v>
      </c>
      <c r="K36" s="85">
        <f t="shared" si="4"/>
        <v>2.3579319518369766</v>
      </c>
      <c r="L36" s="85">
        <f t="shared" si="5"/>
        <v>1.3651193829181505</v>
      </c>
      <c r="N36" s="65"/>
      <c r="O36" s="65"/>
    </row>
    <row r="37" spans="2:15" hidden="1" x14ac:dyDescent="0.25">
      <c r="B37" s="7"/>
      <c r="C37" s="26"/>
      <c r="D37" s="7">
        <v>312</v>
      </c>
      <c r="E37" s="7"/>
      <c r="F37" s="32" t="s">
        <v>110</v>
      </c>
      <c r="G37" s="55">
        <f>G38</f>
        <v>24397.902979627048</v>
      </c>
      <c r="H37" s="55"/>
      <c r="I37" s="119">
        <f>I38</f>
        <v>34906</v>
      </c>
      <c r="J37" s="55">
        <f>J38</f>
        <v>54985.97</v>
      </c>
      <c r="K37" s="85">
        <f t="shared" si="4"/>
        <v>2.2537170528924091</v>
      </c>
      <c r="L37" s="85">
        <f t="shared" si="5"/>
        <v>1.5752584082965679</v>
      </c>
      <c r="N37" s="65"/>
      <c r="O37" s="65"/>
    </row>
    <row r="38" spans="2:15" hidden="1" x14ac:dyDescent="0.25">
      <c r="B38" s="7"/>
      <c r="C38" s="26"/>
      <c r="D38" s="8"/>
      <c r="E38" s="8">
        <v>3121</v>
      </c>
      <c r="F38" s="13" t="s">
        <v>110</v>
      </c>
      <c r="G38" s="55">
        <v>24397.902979627048</v>
      </c>
      <c r="H38" s="55"/>
      <c r="I38" s="119">
        <f>'POSEBNI DIO'!G31+'POSEBNI DIO'!G42+'POSEBNI DIO'!G51+'POSEBNI DIO'!G62+'POSEBNI DIO'!G72+'POSEBNI DIO'!G67</f>
        <v>34906</v>
      </c>
      <c r="J38" s="60">
        <v>54985.97</v>
      </c>
      <c r="K38" s="85">
        <f t="shared" si="4"/>
        <v>2.2537170528924091</v>
      </c>
      <c r="L38" s="85">
        <f t="shared" si="5"/>
        <v>1.5752584082965679</v>
      </c>
      <c r="N38" s="65"/>
      <c r="O38" s="65"/>
    </row>
    <row r="39" spans="2:15" hidden="1" x14ac:dyDescent="0.25">
      <c r="B39" s="7"/>
      <c r="C39" s="7"/>
      <c r="D39" s="8">
        <v>313</v>
      </c>
      <c r="E39" s="8"/>
      <c r="F39" s="13" t="s">
        <v>109</v>
      </c>
      <c r="G39" s="55">
        <f>G40</f>
        <v>81625.797332271541</v>
      </c>
      <c r="H39" s="55"/>
      <c r="I39" s="119">
        <f>I40</f>
        <v>142205</v>
      </c>
      <c r="J39" s="55">
        <f>J40</f>
        <v>192317.103</v>
      </c>
      <c r="K39" s="85">
        <f t="shared" si="4"/>
        <v>2.3560823818619605</v>
      </c>
      <c r="L39" s="85">
        <f t="shared" si="5"/>
        <v>1.3523933968566506</v>
      </c>
      <c r="N39" s="65"/>
      <c r="O39" s="65"/>
    </row>
    <row r="40" spans="2:15" s="58" customFormat="1" hidden="1" x14ac:dyDescent="0.25">
      <c r="B40" s="12"/>
      <c r="C40" s="57"/>
      <c r="D40" s="57"/>
      <c r="E40" s="57">
        <v>3132</v>
      </c>
      <c r="F40" s="25" t="s">
        <v>108</v>
      </c>
      <c r="G40" s="55">
        <v>81625.797332271541</v>
      </c>
      <c r="H40" s="55"/>
      <c r="I40" s="119">
        <f>'POSEBNI DIO'!G32+'POSEBNI DIO'!G43+'POSEBNI DIO'!G63+'POSEBNI DIO'!G68+'POSEBNI DIO'!G73</f>
        <v>142205</v>
      </c>
      <c r="J40" s="67">
        <v>192317.103</v>
      </c>
      <c r="K40" s="85">
        <f t="shared" si="4"/>
        <v>2.3560823818619605</v>
      </c>
      <c r="L40" s="85">
        <f t="shared" si="5"/>
        <v>1.3523933968566506</v>
      </c>
      <c r="N40" s="65"/>
      <c r="O40" s="66"/>
    </row>
    <row r="41" spans="2:15" x14ac:dyDescent="0.25">
      <c r="B41" s="11"/>
      <c r="C41" s="11">
        <v>32</v>
      </c>
      <c r="D41" s="7"/>
      <c r="E41" s="7"/>
      <c r="F41" s="32" t="s">
        <v>12</v>
      </c>
      <c r="G41" s="55">
        <f>G46+G62+G53+G42</f>
        <v>129692.19191718096</v>
      </c>
      <c r="H41" s="55">
        <v>192108.56824872253</v>
      </c>
      <c r="I41" s="119">
        <v>297399.11</v>
      </c>
      <c r="J41" s="55">
        <f>J46+J62+J53+J42</f>
        <v>266495.55000000005</v>
      </c>
      <c r="K41" s="85">
        <f t="shared" si="4"/>
        <v>2.0548311047914063</v>
      </c>
      <c r="L41" s="85">
        <f t="shared" si="5"/>
        <v>0.89608724787374128</v>
      </c>
      <c r="N41" s="65"/>
      <c r="O41" s="65"/>
    </row>
    <row r="42" spans="2:15" hidden="1" x14ac:dyDescent="0.25">
      <c r="B42" s="11"/>
      <c r="C42" s="11"/>
      <c r="D42" s="7">
        <v>321</v>
      </c>
      <c r="E42" s="7"/>
      <c r="F42" s="32" t="s">
        <v>26</v>
      </c>
      <c r="G42" s="55">
        <f>SUM(G43:G45)</f>
        <v>25440.173866879024</v>
      </c>
      <c r="H42" s="55"/>
      <c r="I42" s="55"/>
      <c r="J42" s="55">
        <f>SUM(J43:J45)</f>
        <v>39202.929999999993</v>
      </c>
      <c r="K42" s="85">
        <f t="shared" si="4"/>
        <v>1.5409851444073237</v>
      </c>
      <c r="L42" s="85" t="e">
        <f t="shared" si="5"/>
        <v>#DIV/0!</v>
      </c>
      <c r="N42" s="65"/>
      <c r="O42" s="65"/>
    </row>
    <row r="43" spans="2:15" hidden="1" x14ac:dyDescent="0.25">
      <c r="B43" s="63"/>
      <c r="C43" s="63"/>
      <c r="D43" s="63"/>
      <c r="E43" s="63">
        <v>3211</v>
      </c>
      <c r="F43" s="59" t="s">
        <v>27</v>
      </c>
      <c r="G43" s="60">
        <v>12349.378193642577</v>
      </c>
      <c r="H43" s="60"/>
      <c r="I43" s="60"/>
      <c r="J43" s="60">
        <v>12539.62</v>
      </c>
      <c r="K43" s="85">
        <f t="shared" si="4"/>
        <v>1.0154049704668824</v>
      </c>
      <c r="L43" s="85" t="e">
        <f t="shared" si="5"/>
        <v>#DIV/0!</v>
      </c>
      <c r="N43" s="65"/>
      <c r="O43" s="65"/>
    </row>
    <row r="44" spans="2:15" ht="30" hidden="1" x14ac:dyDescent="0.25">
      <c r="B44" s="63"/>
      <c r="C44" s="63"/>
      <c r="D44" s="63"/>
      <c r="E44" s="63">
        <v>3212</v>
      </c>
      <c r="F44" s="59" t="s">
        <v>107</v>
      </c>
      <c r="G44" s="60">
        <v>10024.490012608667</v>
      </c>
      <c r="H44" s="60"/>
      <c r="I44" s="60"/>
      <c r="J44" s="60">
        <v>25637.219999999998</v>
      </c>
      <c r="K44" s="85">
        <f t="shared" si="4"/>
        <v>2.5574587802226199</v>
      </c>
      <c r="L44" s="85" t="e">
        <f t="shared" si="5"/>
        <v>#DIV/0!</v>
      </c>
      <c r="N44" s="65"/>
      <c r="O44" s="65"/>
    </row>
    <row r="45" spans="2:15" hidden="1" x14ac:dyDescent="0.25">
      <c r="B45" s="63"/>
      <c r="C45" s="63"/>
      <c r="D45" s="63"/>
      <c r="E45" s="63">
        <v>3213</v>
      </c>
      <c r="F45" s="59" t="s">
        <v>106</v>
      </c>
      <c r="G45" s="60">
        <v>3066.3056606277792</v>
      </c>
      <c r="H45" s="60"/>
      <c r="I45" s="60"/>
      <c r="J45" s="60">
        <v>1026.0900000000001</v>
      </c>
      <c r="K45" s="85">
        <f t="shared" si="4"/>
        <v>0.33463395811294427</v>
      </c>
      <c r="L45" s="85" t="e">
        <f t="shared" si="5"/>
        <v>#DIV/0!</v>
      </c>
      <c r="N45" s="65"/>
      <c r="O45" s="65"/>
    </row>
    <row r="46" spans="2:15" hidden="1" x14ac:dyDescent="0.25">
      <c r="B46" s="63"/>
      <c r="C46" s="63"/>
      <c r="D46" s="63">
        <v>322</v>
      </c>
      <c r="E46" s="63"/>
      <c r="F46" s="59" t="s">
        <v>105</v>
      </c>
      <c r="G46" s="60">
        <f>SUM(G47:G52)</f>
        <v>58587.627579799577</v>
      </c>
      <c r="H46" s="60"/>
      <c r="I46" s="60"/>
      <c r="J46" s="60">
        <f>SUM(J47:J52)</f>
        <v>177332.34000000003</v>
      </c>
      <c r="K46" s="85">
        <f t="shared" si="4"/>
        <v>3.0267882029949686</v>
      </c>
      <c r="L46" s="85" t="e">
        <f t="shared" si="5"/>
        <v>#DIV/0!</v>
      </c>
      <c r="N46" s="65"/>
      <c r="O46" s="65"/>
    </row>
    <row r="47" spans="2:15" hidden="1" x14ac:dyDescent="0.25">
      <c r="B47" s="63"/>
      <c r="C47" s="63"/>
      <c r="D47" s="63"/>
      <c r="E47" s="63">
        <v>3221</v>
      </c>
      <c r="F47" s="59" t="s">
        <v>104</v>
      </c>
      <c r="G47" s="60">
        <v>5847.7191585373939</v>
      </c>
      <c r="H47" s="60"/>
      <c r="I47" s="60"/>
      <c r="J47" s="60">
        <v>26624</v>
      </c>
      <c r="K47" s="85">
        <f t="shared" si="4"/>
        <v>4.552886224217902</v>
      </c>
      <c r="L47" s="85" t="e">
        <f t="shared" si="5"/>
        <v>#DIV/0!</v>
      </c>
      <c r="N47" s="65"/>
      <c r="O47" s="65"/>
    </row>
    <row r="48" spans="2:15" hidden="1" x14ac:dyDescent="0.25">
      <c r="B48" s="63"/>
      <c r="C48" s="63"/>
      <c r="D48" s="63"/>
      <c r="E48" s="63">
        <v>3222</v>
      </c>
      <c r="F48" s="59" t="s">
        <v>103</v>
      </c>
      <c r="G48" s="60">
        <v>35937.285818567914</v>
      </c>
      <c r="H48" s="60"/>
      <c r="I48" s="60"/>
      <c r="J48" s="60">
        <v>118217.13000000002</v>
      </c>
      <c r="K48" s="85">
        <f t="shared" si="4"/>
        <v>3.2895397442318841</v>
      </c>
      <c r="L48" s="85" t="e">
        <f t="shared" si="5"/>
        <v>#DIV/0!</v>
      </c>
      <c r="N48" s="65"/>
      <c r="O48" s="65"/>
    </row>
    <row r="49" spans="2:15" hidden="1" x14ac:dyDescent="0.25">
      <c r="B49" s="63"/>
      <c r="C49" s="63"/>
      <c r="D49" s="63"/>
      <c r="E49" s="63">
        <v>3223</v>
      </c>
      <c r="F49" s="59" t="s">
        <v>102</v>
      </c>
      <c r="G49" s="60">
        <v>11614.607472294112</v>
      </c>
      <c r="H49" s="60"/>
      <c r="I49" s="60"/>
      <c r="J49" s="60">
        <v>25994.449999999997</v>
      </c>
      <c r="K49" s="85">
        <f t="shared" si="4"/>
        <v>2.238082523409255</v>
      </c>
      <c r="L49" s="85" t="e">
        <f t="shared" si="5"/>
        <v>#DIV/0!</v>
      </c>
      <c r="N49" s="65"/>
      <c r="O49" s="65"/>
    </row>
    <row r="50" spans="2:15" ht="30" hidden="1" x14ac:dyDescent="0.25">
      <c r="B50" s="63"/>
      <c r="C50" s="63"/>
      <c r="D50" s="63"/>
      <c r="E50" s="63">
        <v>3224</v>
      </c>
      <c r="F50" s="59" t="s">
        <v>101</v>
      </c>
      <c r="G50" s="60">
        <v>5188.0151304001583</v>
      </c>
      <c r="H50" s="60"/>
      <c r="I50" s="60"/>
      <c r="J50" s="60">
        <v>6496.76</v>
      </c>
      <c r="K50" s="85">
        <f t="shared" si="4"/>
        <v>1.2522631173396166</v>
      </c>
      <c r="L50" s="85" t="e">
        <f t="shared" si="5"/>
        <v>#DIV/0!</v>
      </c>
      <c r="N50" s="65"/>
      <c r="O50" s="65"/>
    </row>
    <row r="51" spans="2:15" hidden="1" x14ac:dyDescent="0.25">
      <c r="B51" s="63"/>
      <c r="C51" s="63"/>
      <c r="D51" s="63"/>
      <c r="E51" s="63">
        <v>3225</v>
      </c>
      <c r="F51" s="59" t="s">
        <v>100</v>
      </c>
      <c r="G51" s="60">
        <v>0</v>
      </c>
      <c r="H51" s="60"/>
      <c r="I51" s="60"/>
      <c r="J51" s="60">
        <v>0</v>
      </c>
      <c r="K51" s="85"/>
      <c r="L51" s="85"/>
      <c r="N51" s="65"/>
      <c r="O51" s="65"/>
    </row>
    <row r="52" spans="2:15" hidden="1" x14ac:dyDescent="0.25">
      <c r="B52" s="63"/>
      <c r="C52" s="63"/>
      <c r="D52" s="63"/>
      <c r="E52" s="63">
        <v>3227</v>
      </c>
      <c r="F52" s="59" t="s">
        <v>99</v>
      </c>
      <c r="G52" s="60">
        <v>0</v>
      </c>
      <c r="H52" s="60"/>
      <c r="I52" s="60"/>
      <c r="J52" s="60"/>
      <c r="K52" s="85"/>
      <c r="L52" s="85"/>
      <c r="N52" s="65"/>
      <c r="O52" s="65"/>
    </row>
    <row r="53" spans="2:15" hidden="1" x14ac:dyDescent="0.25">
      <c r="B53" s="63"/>
      <c r="C53" s="63"/>
      <c r="D53" s="63">
        <v>323</v>
      </c>
      <c r="E53" s="63"/>
      <c r="F53" s="59" t="s">
        <v>98</v>
      </c>
      <c r="G53" s="60">
        <f>SUM(G54:G61)</f>
        <v>26185.446944057338</v>
      </c>
      <c r="H53" s="60"/>
      <c r="I53" s="60"/>
      <c r="J53" s="60">
        <f>SUM(J54:J61)</f>
        <v>48304.029999999992</v>
      </c>
      <c r="K53" s="85">
        <f t="shared" si="4"/>
        <v>1.8446899189155281</v>
      </c>
      <c r="L53" s="85" t="e">
        <f t="shared" si="5"/>
        <v>#DIV/0!</v>
      </c>
      <c r="N53" s="65"/>
      <c r="O53" s="65"/>
    </row>
    <row r="54" spans="2:15" hidden="1" x14ac:dyDescent="0.25">
      <c r="B54" s="63"/>
      <c r="C54" s="63"/>
      <c r="D54" s="63"/>
      <c r="E54" s="63">
        <v>3231</v>
      </c>
      <c r="F54" s="59" t="s">
        <v>97</v>
      </c>
      <c r="G54" s="60">
        <v>14699.418674099144</v>
      </c>
      <c r="H54" s="60"/>
      <c r="I54" s="60"/>
      <c r="J54" s="60">
        <v>31222.019999999997</v>
      </c>
      <c r="K54" s="85">
        <f t="shared" si="4"/>
        <v>2.1240309356596678</v>
      </c>
      <c r="L54" s="85" t="e">
        <f t="shared" si="5"/>
        <v>#DIV/0!</v>
      </c>
      <c r="N54" s="65"/>
      <c r="O54" s="65"/>
    </row>
    <row r="55" spans="2:15" hidden="1" x14ac:dyDescent="0.25">
      <c r="B55" s="63"/>
      <c r="C55" s="63"/>
      <c r="D55" s="63"/>
      <c r="E55" s="63">
        <v>3232</v>
      </c>
      <c r="F55" s="59" t="s">
        <v>96</v>
      </c>
      <c r="G55" s="60">
        <v>2330.9337049571964</v>
      </c>
      <c r="H55" s="60"/>
      <c r="I55" s="60"/>
      <c r="J55" s="60">
        <v>4409.6399999999994</v>
      </c>
      <c r="K55" s="85">
        <f t="shared" si="4"/>
        <v>1.891791255419242</v>
      </c>
      <c r="L55" s="85" t="e">
        <f t="shared" si="5"/>
        <v>#DIV/0!</v>
      </c>
      <c r="N55" s="65"/>
      <c r="O55" s="65"/>
    </row>
    <row r="56" spans="2:15" hidden="1" x14ac:dyDescent="0.25">
      <c r="B56" s="63"/>
      <c r="C56" s="63"/>
      <c r="D56" s="63"/>
      <c r="E56" s="63">
        <v>3233</v>
      </c>
      <c r="F56" s="59" t="s">
        <v>95</v>
      </c>
      <c r="G56" s="60">
        <v>0</v>
      </c>
      <c r="H56" s="60"/>
      <c r="I56" s="60"/>
      <c r="J56" s="60">
        <v>0</v>
      </c>
      <c r="K56" s="85"/>
      <c r="L56" s="85"/>
      <c r="N56" s="65"/>
      <c r="O56" s="65"/>
    </row>
    <row r="57" spans="2:15" hidden="1" x14ac:dyDescent="0.25">
      <c r="B57" s="63"/>
      <c r="C57" s="63"/>
      <c r="D57" s="63"/>
      <c r="E57" s="63">
        <v>3234</v>
      </c>
      <c r="F57" s="59" t="s">
        <v>94</v>
      </c>
      <c r="G57" s="60">
        <v>4662.5350056407196</v>
      </c>
      <c r="H57" s="60"/>
      <c r="I57" s="60"/>
      <c r="J57" s="60">
        <v>8136.8399999999983</v>
      </c>
      <c r="K57" s="85">
        <f t="shared" si="4"/>
        <v>1.745153653571732</v>
      </c>
      <c r="L57" s="85" t="e">
        <f t="shared" si="5"/>
        <v>#DIV/0!</v>
      </c>
      <c r="N57" s="65"/>
      <c r="O57" s="65"/>
    </row>
    <row r="58" spans="2:15" hidden="1" x14ac:dyDescent="0.25">
      <c r="B58" s="63"/>
      <c r="C58" s="63"/>
      <c r="D58" s="63"/>
      <c r="E58" s="63">
        <v>3236</v>
      </c>
      <c r="F58" s="59" t="s">
        <v>93</v>
      </c>
      <c r="G58" s="60">
        <v>3389.7405269095493</v>
      </c>
      <c r="H58" s="60"/>
      <c r="I58" s="60"/>
      <c r="J58" s="60">
        <v>688.15000000000009</v>
      </c>
      <c r="K58" s="85">
        <f t="shared" si="4"/>
        <v>0.20300963880187944</v>
      </c>
      <c r="L58" s="85" t="e">
        <f t="shared" si="5"/>
        <v>#DIV/0!</v>
      </c>
      <c r="N58" s="65"/>
      <c r="O58" s="65"/>
    </row>
    <row r="59" spans="2:15" hidden="1" x14ac:dyDescent="0.25">
      <c r="B59" s="63"/>
      <c r="C59" s="63"/>
      <c r="D59" s="63"/>
      <c r="E59" s="63">
        <v>3237</v>
      </c>
      <c r="F59" s="59" t="s">
        <v>92</v>
      </c>
      <c r="G59" s="60">
        <v>116.13245736279779</v>
      </c>
      <c r="H59" s="60"/>
      <c r="I59" s="60"/>
      <c r="J59" s="60">
        <v>1073.29</v>
      </c>
      <c r="K59" s="85">
        <f t="shared" si="4"/>
        <v>9.2419468628571426</v>
      </c>
      <c r="L59" s="85" t="e">
        <f t="shared" si="5"/>
        <v>#DIV/0!</v>
      </c>
      <c r="N59" s="65"/>
      <c r="O59" s="65"/>
    </row>
    <row r="60" spans="2:15" hidden="1" x14ac:dyDescent="0.25">
      <c r="B60" s="63"/>
      <c r="C60" s="63"/>
      <c r="D60" s="63"/>
      <c r="E60" s="63">
        <v>3238</v>
      </c>
      <c r="F60" s="59" t="s">
        <v>91</v>
      </c>
      <c r="G60" s="60">
        <v>757.34952551595984</v>
      </c>
      <c r="H60" s="60"/>
      <c r="I60" s="60"/>
      <c r="J60" s="60">
        <v>2146.9900000000002</v>
      </c>
      <c r="K60" s="85">
        <f t="shared" si="4"/>
        <v>2.8348733677984672</v>
      </c>
      <c r="L60" s="85" t="e">
        <f t="shared" si="5"/>
        <v>#DIV/0!</v>
      </c>
      <c r="N60" s="65"/>
      <c r="O60" s="65"/>
    </row>
    <row r="61" spans="2:15" hidden="1" x14ac:dyDescent="0.25">
      <c r="B61" s="63"/>
      <c r="C61" s="63"/>
      <c r="D61" s="63"/>
      <c r="E61" s="63">
        <v>3239</v>
      </c>
      <c r="F61" s="59" t="s">
        <v>90</v>
      </c>
      <c r="G61" s="60">
        <v>229.33704957196895</v>
      </c>
      <c r="H61" s="60"/>
      <c r="I61" s="60"/>
      <c r="J61" s="60">
        <v>627.09999999999991</v>
      </c>
      <c r="K61" s="85">
        <f t="shared" si="4"/>
        <v>2.7344033647001629</v>
      </c>
      <c r="L61" s="85" t="e">
        <f t="shared" si="5"/>
        <v>#DIV/0!</v>
      </c>
      <c r="N61" s="65"/>
      <c r="O61" s="65"/>
    </row>
    <row r="62" spans="2:15" hidden="1" x14ac:dyDescent="0.25">
      <c r="B62" s="63"/>
      <c r="C62" s="63"/>
      <c r="D62" s="63">
        <v>329</v>
      </c>
      <c r="E62" s="63"/>
      <c r="F62" s="59" t="s">
        <v>84</v>
      </c>
      <c r="G62" s="60">
        <f>SUM(G63:G68)</f>
        <v>19478.943526445019</v>
      </c>
      <c r="H62" s="60"/>
      <c r="I62" s="60"/>
      <c r="J62" s="60">
        <f>SUM(J63:J68)</f>
        <v>1656.25</v>
      </c>
      <c r="K62" s="85">
        <f t="shared" si="4"/>
        <v>8.5027711988149693E-2</v>
      </c>
      <c r="L62" s="85" t="e">
        <f t="shared" si="5"/>
        <v>#DIV/0!</v>
      </c>
      <c r="N62" s="65"/>
      <c r="O62" s="65"/>
    </row>
    <row r="63" spans="2:15" hidden="1" x14ac:dyDescent="0.25">
      <c r="B63" s="63"/>
      <c r="C63" s="63"/>
      <c r="D63" s="63"/>
      <c r="E63" s="63">
        <v>3292</v>
      </c>
      <c r="F63" s="59" t="s">
        <v>89</v>
      </c>
      <c r="G63" s="60">
        <v>907.81471895945322</v>
      </c>
      <c r="H63" s="60"/>
      <c r="I63" s="60"/>
      <c r="J63" s="60">
        <v>936.65</v>
      </c>
      <c r="K63" s="85">
        <f t="shared" si="4"/>
        <v>1.031763398894433</v>
      </c>
      <c r="L63" s="85" t="e">
        <f t="shared" si="5"/>
        <v>#DIV/0!</v>
      </c>
      <c r="N63" s="65"/>
      <c r="O63" s="65"/>
    </row>
    <row r="64" spans="2:15" hidden="1" x14ac:dyDescent="0.25">
      <c r="B64" s="63"/>
      <c r="C64" s="63"/>
      <c r="D64" s="63"/>
      <c r="E64" s="63">
        <v>3293</v>
      </c>
      <c r="F64" s="59" t="s">
        <v>88</v>
      </c>
      <c r="G64" s="60">
        <v>33.180702103656515</v>
      </c>
      <c r="H64" s="60"/>
      <c r="I64" s="60"/>
      <c r="J64" s="60">
        <v>112.88</v>
      </c>
      <c r="K64" s="85">
        <f t="shared" si="4"/>
        <v>3.4019774399999996</v>
      </c>
      <c r="L64" s="85" t="e">
        <f t="shared" si="5"/>
        <v>#DIV/0!</v>
      </c>
      <c r="N64" s="65"/>
      <c r="O64" s="65"/>
    </row>
    <row r="65" spans="2:15" hidden="1" x14ac:dyDescent="0.25">
      <c r="B65" s="63"/>
      <c r="C65" s="63"/>
      <c r="D65" s="63"/>
      <c r="E65" s="63">
        <v>3294</v>
      </c>
      <c r="F65" s="59" t="s">
        <v>87</v>
      </c>
      <c r="G65" s="60">
        <v>272.74537129205652</v>
      </c>
      <c r="H65" s="60"/>
      <c r="I65" s="60"/>
      <c r="J65" s="60">
        <v>606.71999999999991</v>
      </c>
      <c r="K65" s="85">
        <f t="shared" si="4"/>
        <v>2.2244923795620437</v>
      </c>
      <c r="L65" s="85" t="e">
        <f t="shared" si="5"/>
        <v>#DIV/0!</v>
      </c>
      <c r="N65" s="65"/>
      <c r="O65" s="65"/>
    </row>
    <row r="66" spans="2:15" hidden="1" x14ac:dyDescent="0.25">
      <c r="B66" s="63"/>
      <c r="C66" s="63"/>
      <c r="D66" s="63"/>
      <c r="E66" s="63">
        <v>3295</v>
      </c>
      <c r="F66" s="59" t="s">
        <v>86</v>
      </c>
      <c r="G66" s="60">
        <v>0</v>
      </c>
      <c r="H66" s="60"/>
      <c r="I66" s="60"/>
      <c r="J66" s="60"/>
      <c r="K66" s="85"/>
      <c r="L66" s="85"/>
      <c r="N66" s="65"/>
      <c r="O66" s="65"/>
    </row>
    <row r="67" spans="2:15" hidden="1" x14ac:dyDescent="0.25">
      <c r="B67" s="63"/>
      <c r="C67" s="63"/>
      <c r="D67" s="63"/>
      <c r="E67" s="63">
        <v>3296</v>
      </c>
      <c r="F67" s="59" t="s">
        <v>85</v>
      </c>
      <c r="G67" s="60">
        <v>18265.202734089853</v>
      </c>
      <c r="H67" s="60"/>
      <c r="I67" s="60"/>
      <c r="J67" s="60"/>
      <c r="K67" s="85"/>
      <c r="L67" s="85"/>
      <c r="N67" s="65"/>
      <c r="O67" s="65"/>
    </row>
    <row r="68" spans="2:15" hidden="1" x14ac:dyDescent="0.25">
      <c r="B68" s="63"/>
      <c r="C68" s="63"/>
      <c r="D68" s="63"/>
      <c r="E68" s="63">
        <v>3299</v>
      </c>
      <c r="F68" s="59" t="s">
        <v>84</v>
      </c>
      <c r="G68" s="60"/>
      <c r="H68" s="60"/>
      <c r="I68" s="60"/>
      <c r="J68" s="60"/>
      <c r="K68" s="85"/>
      <c r="L68" s="85"/>
      <c r="N68" s="65"/>
      <c r="O68" s="65"/>
    </row>
    <row r="69" spans="2:15" x14ac:dyDescent="0.25">
      <c r="B69" s="63"/>
      <c r="C69" s="63">
        <v>34</v>
      </c>
      <c r="D69" s="63"/>
      <c r="E69" s="63"/>
      <c r="F69" s="59" t="s">
        <v>83</v>
      </c>
      <c r="G69" s="60">
        <f>G70</f>
        <v>341.32457362797794</v>
      </c>
      <c r="H69" s="60">
        <v>1061.7824673170085</v>
      </c>
      <c r="I69" s="107">
        <v>1062</v>
      </c>
      <c r="J69" s="60">
        <f>J70</f>
        <v>721.65000000000009</v>
      </c>
      <c r="K69" s="85">
        <f t="shared" si="4"/>
        <v>2.1142632431339465</v>
      </c>
      <c r="L69" s="85">
        <f t="shared" si="5"/>
        <v>0.67951977401129948</v>
      </c>
      <c r="N69" s="65"/>
      <c r="O69" s="65"/>
    </row>
    <row r="70" spans="2:15" hidden="1" x14ac:dyDescent="0.25">
      <c r="B70" s="63"/>
      <c r="C70" s="63"/>
      <c r="D70" s="63">
        <v>343</v>
      </c>
      <c r="E70" s="63"/>
      <c r="F70" s="59" t="s">
        <v>82</v>
      </c>
      <c r="G70" s="60">
        <f>SUM(G71:G72)</f>
        <v>341.32457362797794</v>
      </c>
      <c r="H70" s="60"/>
      <c r="I70" s="60"/>
      <c r="J70" s="60">
        <f>SUM(J71:J72)</f>
        <v>721.65000000000009</v>
      </c>
      <c r="K70" s="85">
        <f t="shared" si="4"/>
        <v>2.1142632431339465</v>
      </c>
      <c r="L70" s="85" t="e">
        <f t="shared" si="5"/>
        <v>#DIV/0!</v>
      </c>
      <c r="N70" s="65"/>
      <c r="O70" s="65"/>
    </row>
    <row r="71" spans="2:15" hidden="1" x14ac:dyDescent="0.25">
      <c r="B71" s="63"/>
      <c r="C71" s="63"/>
      <c r="D71" s="63"/>
      <c r="E71" s="63">
        <v>3431</v>
      </c>
      <c r="F71" s="59" t="s">
        <v>81</v>
      </c>
      <c r="G71" s="60">
        <v>341.32457362797794</v>
      </c>
      <c r="H71" s="60"/>
      <c r="I71" s="60"/>
      <c r="J71" s="60">
        <v>721.65000000000009</v>
      </c>
      <c r="K71" s="85">
        <f t="shared" si="4"/>
        <v>2.1142632431339465</v>
      </c>
      <c r="L71" s="85" t="e">
        <f t="shared" si="5"/>
        <v>#DIV/0!</v>
      </c>
      <c r="N71" s="65"/>
      <c r="O71" s="65"/>
    </row>
    <row r="72" spans="2:15" hidden="1" x14ac:dyDescent="0.25">
      <c r="B72" s="63"/>
      <c r="C72" s="63"/>
      <c r="D72" s="63"/>
      <c r="E72" s="63">
        <v>3433</v>
      </c>
      <c r="F72" s="59" t="s">
        <v>80</v>
      </c>
      <c r="G72" s="60"/>
      <c r="H72" s="60"/>
      <c r="I72" s="60"/>
      <c r="J72" s="60"/>
      <c r="K72" s="85"/>
      <c r="L72" s="85"/>
      <c r="N72" s="65"/>
      <c r="O72" s="65"/>
    </row>
    <row r="73" spans="2:15" x14ac:dyDescent="0.25">
      <c r="B73" s="63"/>
      <c r="C73" s="63">
        <v>38</v>
      </c>
      <c r="D73" s="63"/>
      <c r="E73" s="63"/>
      <c r="F73" s="59" t="s">
        <v>174</v>
      </c>
      <c r="G73" s="60"/>
      <c r="H73" s="60"/>
      <c r="I73" s="107">
        <v>976.74</v>
      </c>
      <c r="J73" s="60">
        <f>J74</f>
        <v>976.74</v>
      </c>
      <c r="K73" s="85"/>
      <c r="L73" s="85"/>
      <c r="N73" s="65"/>
      <c r="O73" s="65"/>
    </row>
    <row r="74" spans="2:15" hidden="1" x14ac:dyDescent="0.25">
      <c r="B74" s="63"/>
      <c r="C74" s="63"/>
      <c r="D74" s="63">
        <v>381</v>
      </c>
      <c r="E74" s="63"/>
      <c r="F74" s="59" t="s">
        <v>63</v>
      </c>
      <c r="G74" s="60"/>
      <c r="H74" s="60"/>
      <c r="I74" s="60"/>
      <c r="J74" s="60">
        <f>J75</f>
        <v>976.74</v>
      </c>
      <c r="K74" s="85"/>
      <c r="L74" s="85"/>
      <c r="N74" s="65"/>
      <c r="O74" s="65"/>
    </row>
    <row r="75" spans="2:15" hidden="1" x14ac:dyDescent="0.25">
      <c r="B75" s="63"/>
      <c r="C75" s="63"/>
      <c r="D75" s="63"/>
      <c r="E75" s="63">
        <v>3812</v>
      </c>
      <c r="F75" s="59" t="s">
        <v>173</v>
      </c>
      <c r="G75" s="60"/>
      <c r="H75" s="60"/>
      <c r="I75" s="60"/>
      <c r="J75" s="60">
        <v>976.74</v>
      </c>
      <c r="K75" s="85"/>
      <c r="L75" s="85"/>
      <c r="N75" s="65"/>
      <c r="O75" s="65"/>
    </row>
    <row r="76" spans="2:15" x14ac:dyDescent="0.25">
      <c r="B76" s="64">
        <v>4</v>
      </c>
      <c r="C76" s="64"/>
      <c r="D76" s="64"/>
      <c r="E76" s="64"/>
      <c r="F76" s="61" t="s">
        <v>5</v>
      </c>
      <c r="G76" s="62">
        <f>G77+G88</f>
        <v>21219.058995288338</v>
      </c>
      <c r="H76" s="62">
        <f>H77+H88</f>
        <v>39551.396066095956</v>
      </c>
      <c r="I76" s="62">
        <f>I77+I88</f>
        <v>66051</v>
      </c>
      <c r="J76" s="62">
        <f>J77+J88</f>
        <v>64711.86</v>
      </c>
      <c r="K76" s="85">
        <f t="shared" si="4"/>
        <v>3.0497045139640346</v>
      </c>
      <c r="L76" s="85">
        <f t="shared" si="5"/>
        <v>0.97972566653040838</v>
      </c>
      <c r="N76" s="65"/>
      <c r="O76" s="65"/>
    </row>
    <row r="77" spans="2:15" ht="30" x14ac:dyDescent="0.25">
      <c r="B77" s="63"/>
      <c r="C77" s="63">
        <v>42</v>
      </c>
      <c r="D77" s="63"/>
      <c r="E77" s="63"/>
      <c r="F77" s="59" t="s">
        <v>79</v>
      </c>
      <c r="G77" s="60">
        <f>G78+G84+G86</f>
        <v>3318.0702103656513</v>
      </c>
      <c r="H77" s="60">
        <v>39551.396066095956</v>
      </c>
      <c r="I77" s="107">
        <v>56076</v>
      </c>
      <c r="J77" s="60">
        <f>J78+J84+J86</f>
        <v>57616.86</v>
      </c>
      <c r="K77" s="85">
        <f t="shared" si="4"/>
        <v>17.3645692668</v>
      </c>
      <c r="L77" s="85">
        <f t="shared" si="5"/>
        <v>1.0274780654825595</v>
      </c>
      <c r="N77" s="65"/>
      <c r="O77" s="65"/>
    </row>
    <row r="78" spans="2:15" hidden="1" x14ac:dyDescent="0.25">
      <c r="B78" s="63"/>
      <c r="C78" s="63"/>
      <c r="D78" s="63">
        <v>422</v>
      </c>
      <c r="E78" s="63"/>
      <c r="F78" s="59" t="s">
        <v>78</v>
      </c>
      <c r="G78" s="60">
        <f>SUM(G79:G83)</f>
        <v>0</v>
      </c>
      <c r="H78" s="60"/>
      <c r="I78" s="60"/>
      <c r="J78" s="60">
        <f>SUM(J79:J83)</f>
        <v>29173.65</v>
      </c>
      <c r="K78" s="85"/>
      <c r="L78" s="85" t="e">
        <f t="shared" si="5"/>
        <v>#DIV/0!</v>
      </c>
      <c r="N78" s="65"/>
      <c r="O78" s="65"/>
    </row>
    <row r="79" spans="2:15" hidden="1" x14ac:dyDescent="0.25">
      <c r="B79" s="63"/>
      <c r="C79" s="63"/>
      <c r="D79" s="63"/>
      <c r="E79" s="63">
        <v>4221</v>
      </c>
      <c r="F79" s="59" t="s">
        <v>77</v>
      </c>
      <c r="G79" s="60"/>
      <c r="H79" s="60"/>
      <c r="I79" s="60"/>
      <c r="J79" s="60">
        <v>25473.64</v>
      </c>
      <c r="K79" s="85"/>
      <c r="L79" s="85" t="e">
        <f t="shared" si="5"/>
        <v>#DIV/0!</v>
      </c>
      <c r="N79" s="65"/>
      <c r="O79" s="65"/>
    </row>
    <row r="80" spans="2:15" hidden="1" x14ac:dyDescent="0.25">
      <c r="B80" s="63"/>
      <c r="C80" s="63"/>
      <c r="D80" s="63"/>
      <c r="E80" s="63">
        <v>4222</v>
      </c>
      <c r="F80" s="59" t="s">
        <v>76</v>
      </c>
      <c r="G80" s="60"/>
      <c r="H80" s="60"/>
      <c r="I80" s="60"/>
      <c r="J80" s="60">
        <v>0</v>
      </c>
      <c r="K80" s="85"/>
      <c r="L80" s="85"/>
      <c r="N80" s="65"/>
      <c r="O80" s="65"/>
    </row>
    <row r="81" spans="2:15" hidden="1" x14ac:dyDescent="0.25">
      <c r="B81" s="63"/>
      <c r="C81" s="63"/>
      <c r="D81" s="63"/>
      <c r="E81" s="63">
        <v>4223</v>
      </c>
      <c r="F81" s="59" t="s">
        <v>75</v>
      </c>
      <c r="G81" s="60"/>
      <c r="H81" s="60"/>
      <c r="I81" s="60"/>
      <c r="J81" s="60">
        <v>3700.01</v>
      </c>
      <c r="K81" s="85"/>
      <c r="L81" s="85"/>
      <c r="N81" s="65"/>
      <c r="O81" s="65"/>
    </row>
    <row r="82" spans="2:15" hidden="1" x14ac:dyDescent="0.25">
      <c r="B82" s="63"/>
      <c r="C82" s="63"/>
      <c r="D82" s="63"/>
      <c r="E82" s="63">
        <v>4226</v>
      </c>
      <c r="F82" s="59" t="s">
        <v>74</v>
      </c>
      <c r="G82" s="60"/>
      <c r="H82" s="60"/>
      <c r="I82" s="60"/>
      <c r="J82" s="60"/>
      <c r="K82" s="85"/>
      <c r="L82" s="85"/>
      <c r="N82" s="65"/>
      <c r="O82" s="65"/>
    </row>
    <row r="83" spans="2:15" hidden="1" x14ac:dyDescent="0.25">
      <c r="B83" s="63"/>
      <c r="C83" s="63"/>
      <c r="D83" s="63"/>
      <c r="E83" s="63">
        <v>4227</v>
      </c>
      <c r="F83" s="59" t="s">
        <v>73</v>
      </c>
      <c r="G83" s="60"/>
      <c r="H83" s="60"/>
      <c r="I83" s="60"/>
      <c r="J83" s="60"/>
      <c r="K83" s="85"/>
      <c r="L83" s="85"/>
      <c r="N83" s="65"/>
      <c r="O83" s="65"/>
    </row>
    <row r="84" spans="2:15" ht="30" hidden="1" x14ac:dyDescent="0.25">
      <c r="B84" s="63"/>
      <c r="C84" s="63"/>
      <c r="D84" s="63">
        <v>424</v>
      </c>
      <c r="E84" s="63"/>
      <c r="F84" s="59" t="s">
        <v>72</v>
      </c>
      <c r="G84" s="60">
        <f>G85</f>
        <v>3318.0702103656513</v>
      </c>
      <c r="H84" s="60"/>
      <c r="I84" s="60"/>
      <c r="J84" s="60">
        <f>J85</f>
        <v>28443.21</v>
      </c>
      <c r="K84" s="85">
        <f t="shared" si="4"/>
        <v>8.5722146297999995</v>
      </c>
      <c r="L84" s="85" t="e">
        <f t="shared" si="5"/>
        <v>#DIV/0!</v>
      </c>
      <c r="N84" s="65"/>
      <c r="O84" s="65"/>
    </row>
    <row r="85" spans="2:15" hidden="1" x14ac:dyDescent="0.25">
      <c r="B85" s="63"/>
      <c r="C85" s="63"/>
      <c r="D85" s="63"/>
      <c r="E85" s="63">
        <v>4241</v>
      </c>
      <c r="F85" s="59" t="s">
        <v>71</v>
      </c>
      <c r="G85" s="60">
        <v>3318.0702103656513</v>
      </c>
      <c r="H85" s="60"/>
      <c r="I85" s="60"/>
      <c r="J85" s="60">
        <v>28443.21</v>
      </c>
      <c r="K85" s="85">
        <f t="shared" si="4"/>
        <v>8.5722146297999995</v>
      </c>
      <c r="L85" s="85" t="e">
        <f t="shared" si="5"/>
        <v>#DIV/0!</v>
      </c>
      <c r="N85" s="65"/>
      <c r="O85" s="65"/>
    </row>
    <row r="86" spans="2:15" hidden="1" x14ac:dyDescent="0.25">
      <c r="B86" s="63"/>
      <c r="C86" s="63"/>
      <c r="D86" s="63">
        <v>426</v>
      </c>
      <c r="E86" s="63"/>
      <c r="F86" s="59" t="s">
        <v>70</v>
      </c>
      <c r="G86" s="60">
        <f>G87</f>
        <v>0</v>
      </c>
      <c r="H86" s="60"/>
      <c r="I86" s="60"/>
      <c r="J86" s="60">
        <f t="shared" ref="J86" si="6">J87</f>
        <v>0</v>
      </c>
      <c r="K86" s="85"/>
      <c r="L86" s="85"/>
      <c r="N86" s="65"/>
      <c r="O86" s="65"/>
    </row>
    <row r="87" spans="2:15" hidden="1" x14ac:dyDescent="0.25">
      <c r="B87" s="63"/>
      <c r="C87" s="63"/>
      <c r="D87" s="63"/>
      <c r="E87" s="63">
        <v>4262</v>
      </c>
      <c r="F87" s="59" t="s">
        <v>69</v>
      </c>
      <c r="G87" s="60">
        <v>0</v>
      </c>
      <c r="H87" s="60"/>
      <c r="I87" s="60"/>
      <c r="J87" s="60"/>
      <c r="K87" s="85"/>
      <c r="L87" s="85"/>
      <c r="N87" s="65"/>
      <c r="O87" s="65"/>
    </row>
    <row r="88" spans="2:15" x14ac:dyDescent="0.25">
      <c r="B88" s="63"/>
      <c r="C88" s="63">
        <v>45</v>
      </c>
      <c r="D88" s="63"/>
      <c r="E88" s="63"/>
      <c r="F88" s="59"/>
      <c r="G88" s="60">
        <f>G89</f>
        <v>17900.988784922687</v>
      </c>
      <c r="H88" s="60">
        <f t="shared" ref="H88:J89" si="7">H89</f>
        <v>0</v>
      </c>
      <c r="I88" s="107">
        <f t="shared" si="7"/>
        <v>9975</v>
      </c>
      <c r="J88" s="60">
        <f t="shared" si="7"/>
        <v>7095</v>
      </c>
      <c r="K88" s="85">
        <f t="shared" si="4"/>
        <v>0.3963468211306766</v>
      </c>
      <c r="L88" s="85"/>
      <c r="N88" s="65"/>
      <c r="O88" s="65"/>
    </row>
    <row r="89" spans="2:15" hidden="1" x14ac:dyDescent="0.25">
      <c r="B89" s="63"/>
      <c r="C89" s="63"/>
      <c r="D89" s="63">
        <v>451</v>
      </c>
      <c r="E89" s="63"/>
      <c r="F89" s="59"/>
      <c r="G89" s="60">
        <f>G90</f>
        <v>17900.988784922687</v>
      </c>
      <c r="H89" s="60">
        <f t="shared" si="7"/>
        <v>0</v>
      </c>
      <c r="I89" s="60">
        <f t="shared" si="7"/>
        <v>9975</v>
      </c>
      <c r="J89" s="60">
        <f t="shared" si="7"/>
        <v>7095</v>
      </c>
      <c r="K89" s="85">
        <f t="shared" si="4"/>
        <v>0.3963468211306766</v>
      </c>
      <c r="L89" s="85"/>
      <c r="N89" s="65"/>
      <c r="O89" s="65"/>
    </row>
    <row r="90" spans="2:15" hidden="1" x14ac:dyDescent="0.25">
      <c r="B90" s="63"/>
      <c r="C90" s="63"/>
      <c r="D90" s="63"/>
      <c r="E90" s="63">
        <v>4511</v>
      </c>
      <c r="F90" s="59" t="s">
        <v>68</v>
      </c>
      <c r="G90" s="60">
        <v>17900.988784922687</v>
      </c>
      <c r="H90" s="60"/>
      <c r="I90" s="60">
        <v>9975</v>
      </c>
      <c r="J90" s="60">
        <v>7095</v>
      </c>
      <c r="K90" s="85">
        <f t="shared" si="4"/>
        <v>0.3963468211306766</v>
      </c>
      <c r="L90" s="85"/>
      <c r="N90" s="65"/>
      <c r="O90" s="65"/>
    </row>
    <row r="91" spans="2:15" x14ac:dyDescent="0.25">
      <c r="N91" s="65"/>
      <c r="O91" s="65"/>
    </row>
  </sheetData>
  <mergeCells count="7">
    <mergeCell ref="B8:F8"/>
    <mergeCell ref="B9:F9"/>
    <mergeCell ref="B30:F30"/>
    <mergeCell ref="B31:F31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1EDE-4946-4933-8360-92C47633297B}">
  <dimension ref="B4:L9"/>
  <sheetViews>
    <sheetView workbookViewId="0">
      <selection activeCell="H9" sqref="H9"/>
    </sheetView>
  </sheetViews>
  <sheetFormatPr defaultRowHeight="15" x14ac:dyDescent="0.25"/>
  <cols>
    <col min="7" max="7" width="13" customWidth="1"/>
    <col min="8" max="8" width="13.7109375" customWidth="1"/>
    <col min="10" max="10" width="11.7109375" bestFit="1" customWidth="1"/>
    <col min="14" max="14" width="12.140625" customWidth="1"/>
  </cols>
  <sheetData>
    <row r="4" spans="2:12" ht="15.75" x14ac:dyDescent="0.2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2" ht="15.75" x14ac:dyDescent="0.25">
      <c r="B5" s="153" t="s">
        <v>166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2" ht="18" x14ac:dyDescent="0.25">
      <c r="B6" s="17"/>
      <c r="C6" s="17"/>
      <c r="D6" s="17"/>
      <c r="E6" s="17"/>
      <c r="F6" s="17"/>
      <c r="G6" s="17"/>
      <c r="H6" s="17"/>
      <c r="I6" s="17"/>
      <c r="J6" s="3"/>
      <c r="K6" s="3"/>
      <c r="L6" s="3"/>
    </row>
    <row r="7" spans="2:12" ht="51" x14ac:dyDescent="0.25">
      <c r="B7" s="147" t="s">
        <v>6</v>
      </c>
      <c r="C7" s="148"/>
      <c r="D7" s="148"/>
      <c r="E7" s="148"/>
      <c r="F7" s="149"/>
      <c r="G7" s="95" t="s">
        <v>169</v>
      </c>
      <c r="H7" s="95" t="s">
        <v>36</v>
      </c>
      <c r="I7" s="95" t="s">
        <v>34</v>
      </c>
      <c r="J7" s="95" t="s">
        <v>170</v>
      </c>
      <c r="K7" s="95" t="s">
        <v>16</v>
      </c>
      <c r="L7" s="95" t="s">
        <v>35</v>
      </c>
    </row>
    <row r="8" spans="2:12" x14ac:dyDescent="0.25">
      <c r="B8" s="96"/>
      <c r="C8" s="97"/>
      <c r="D8" s="97"/>
      <c r="E8" s="97">
        <v>1</v>
      </c>
      <c r="F8" s="98"/>
      <c r="G8" s="98">
        <v>2</v>
      </c>
      <c r="H8" s="98">
        <v>3</v>
      </c>
      <c r="I8" s="98">
        <v>4</v>
      </c>
      <c r="J8" s="98">
        <v>5</v>
      </c>
      <c r="K8" s="98" t="s">
        <v>18</v>
      </c>
      <c r="L8" s="98" t="s">
        <v>19</v>
      </c>
    </row>
    <row r="9" spans="2:12" ht="15" customHeight="1" x14ac:dyDescent="0.25">
      <c r="B9" s="6"/>
      <c r="C9" s="100" t="s">
        <v>168</v>
      </c>
      <c r="D9" s="154" t="s">
        <v>167</v>
      </c>
      <c r="E9" s="155"/>
      <c r="F9" s="156"/>
      <c r="G9" s="55">
        <v>752046.8</v>
      </c>
      <c r="H9" s="4">
        <v>1257434.7615402481</v>
      </c>
      <c r="I9" s="4"/>
      <c r="J9" s="60">
        <f>' Račun prihoda i rashoda'!J32</f>
        <v>1746843.993</v>
      </c>
      <c r="K9" s="99">
        <f>J9/G9</f>
        <v>2.3227862853747929</v>
      </c>
      <c r="L9" s="99"/>
    </row>
  </sheetData>
  <mergeCells count="4">
    <mergeCell ref="B4:L4"/>
    <mergeCell ref="B5:L5"/>
    <mergeCell ref="B7:F7"/>
    <mergeCell ref="D9:F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8"/>
  <sheetViews>
    <sheetView workbookViewId="0">
      <selection activeCell="H14" sqref="H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5.75" customHeight="1" x14ac:dyDescent="0.25">
      <c r="B2" s="153" t="s">
        <v>11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12" ht="18" x14ac:dyDescent="0.25">
      <c r="B3" s="17"/>
      <c r="C3" s="17"/>
      <c r="D3" s="17"/>
      <c r="E3" s="17"/>
      <c r="F3" s="17"/>
      <c r="G3" s="17"/>
      <c r="H3" s="17"/>
      <c r="I3" s="17"/>
      <c r="J3" s="3"/>
      <c r="K3" s="3"/>
      <c r="L3" s="3"/>
    </row>
    <row r="4" spans="2:12" ht="18" customHeight="1" x14ac:dyDescent="0.25">
      <c r="B4" s="153" t="s">
        <v>53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2" ht="15.75" customHeight="1" x14ac:dyDescent="0.25">
      <c r="B5" s="153" t="s">
        <v>28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2" ht="18" x14ac:dyDescent="0.25">
      <c r="B6" s="17"/>
      <c r="C6" s="17"/>
      <c r="D6" s="17"/>
      <c r="E6" s="17"/>
      <c r="F6" s="17"/>
      <c r="G6" s="17"/>
      <c r="H6" s="17"/>
      <c r="I6" s="17"/>
      <c r="J6" s="3"/>
      <c r="K6" s="3"/>
      <c r="L6" s="3"/>
    </row>
    <row r="7" spans="2:12" ht="25.5" customHeight="1" x14ac:dyDescent="0.25">
      <c r="B7" s="147" t="s">
        <v>6</v>
      </c>
      <c r="C7" s="148"/>
      <c r="D7" s="148"/>
      <c r="E7" s="148"/>
      <c r="F7" s="149"/>
      <c r="G7" s="40" t="s">
        <v>169</v>
      </c>
      <c r="H7" s="40" t="s">
        <v>36</v>
      </c>
      <c r="I7" s="40" t="s">
        <v>34</v>
      </c>
      <c r="J7" s="40" t="s">
        <v>47</v>
      </c>
      <c r="K7" s="40" t="s">
        <v>16</v>
      </c>
      <c r="L7" s="40" t="s">
        <v>35</v>
      </c>
    </row>
    <row r="8" spans="2:12" s="30" customFormat="1" ht="11.25" x14ac:dyDescent="0.2">
      <c r="B8" s="41"/>
      <c r="C8" s="42"/>
      <c r="D8" s="42"/>
      <c r="E8" s="42">
        <v>1</v>
      </c>
      <c r="F8" s="43"/>
      <c r="G8" s="43">
        <v>2</v>
      </c>
      <c r="H8" s="43">
        <v>3</v>
      </c>
      <c r="I8" s="43">
        <v>4</v>
      </c>
      <c r="J8" s="43">
        <v>5</v>
      </c>
      <c r="K8" s="43" t="s">
        <v>18</v>
      </c>
      <c r="L8" s="43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31"/>
      <c r="K9" s="31"/>
      <c r="L9" s="31"/>
    </row>
    <row r="10" spans="2:12" x14ac:dyDescent="0.25">
      <c r="B10" s="6"/>
      <c r="C10" s="11">
        <v>84</v>
      </c>
      <c r="D10" s="11"/>
      <c r="E10" s="11"/>
      <c r="F10" s="11" t="s">
        <v>13</v>
      </c>
      <c r="G10" s="4"/>
      <c r="H10" s="4"/>
      <c r="I10" s="4"/>
      <c r="J10" s="31"/>
      <c r="K10" s="31"/>
      <c r="L10" s="31"/>
    </row>
    <row r="11" spans="2:12" ht="51" x14ac:dyDescent="0.25">
      <c r="B11" s="7"/>
      <c r="C11" s="7"/>
      <c r="D11" s="7">
        <v>841</v>
      </c>
      <c r="E11" s="7"/>
      <c r="F11" s="32" t="s">
        <v>29</v>
      </c>
      <c r="G11" s="4"/>
      <c r="H11" s="4"/>
      <c r="I11" s="4"/>
      <c r="J11" s="31"/>
      <c r="K11" s="31"/>
      <c r="L11" s="31"/>
    </row>
    <row r="12" spans="2:12" ht="25.5" x14ac:dyDescent="0.25">
      <c r="B12" s="7"/>
      <c r="C12" s="7"/>
      <c r="D12" s="7"/>
      <c r="E12" s="7">
        <v>8413</v>
      </c>
      <c r="F12" s="32" t="s">
        <v>30</v>
      </c>
      <c r="G12" s="4"/>
      <c r="H12" s="4"/>
      <c r="I12" s="4"/>
      <c r="J12" s="31"/>
      <c r="K12" s="31"/>
      <c r="L12" s="31"/>
    </row>
    <row r="13" spans="2:12" x14ac:dyDescent="0.25">
      <c r="B13" s="7"/>
      <c r="C13" s="7"/>
      <c r="D13" s="7"/>
      <c r="E13" s="8" t="s">
        <v>23</v>
      </c>
      <c r="F13" s="13"/>
      <c r="G13" s="4"/>
      <c r="H13" s="4"/>
      <c r="I13" s="4"/>
      <c r="J13" s="31"/>
      <c r="K13" s="31"/>
      <c r="L13" s="31"/>
    </row>
    <row r="14" spans="2:12" ht="25.5" x14ac:dyDescent="0.25">
      <c r="B14" s="9">
        <v>5</v>
      </c>
      <c r="C14" s="10"/>
      <c r="D14" s="10"/>
      <c r="E14" s="10"/>
      <c r="F14" s="24" t="s">
        <v>9</v>
      </c>
      <c r="G14" s="4"/>
      <c r="H14" s="4"/>
      <c r="I14" s="4"/>
      <c r="J14" s="31"/>
      <c r="K14" s="31"/>
      <c r="L14" s="31"/>
    </row>
    <row r="15" spans="2:12" ht="25.5" x14ac:dyDescent="0.25">
      <c r="B15" s="11"/>
      <c r="C15" s="11">
        <v>54</v>
      </c>
      <c r="D15" s="11"/>
      <c r="E15" s="11"/>
      <c r="F15" s="25" t="s">
        <v>14</v>
      </c>
      <c r="G15" s="4"/>
      <c r="H15" s="4"/>
      <c r="I15" s="5"/>
      <c r="J15" s="31"/>
      <c r="K15" s="31"/>
      <c r="L15" s="31"/>
    </row>
    <row r="16" spans="2:12" ht="63.75" x14ac:dyDescent="0.25">
      <c r="B16" s="11"/>
      <c r="C16" s="11"/>
      <c r="D16" s="11">
        <v>541</v>
      </c>
      <c r="E16" s="32"/>
      <c r="F16" s="32" t="s">
        <v>31</v>
      </c>
      <c r="G16" s="4"/>
      <c r="H16" s="4"/>
      <c r="I16" s="5"/>
      <c r="J16" s="31"/>
      <c r="K16" s="31"/>
      <c r="L16" s="31"/>
    </row>
    <row r="17" spans="2:12" ht="38.25" x14ac:dyDescent="0.25">
      <c r="B17" s="11"/>
      <c r="C17" s="11"/>
      <c r="D17" s="11"/>
      <c r="E17" s="32">
        <v>5413</v>
      </c>
      <c r="F17" s="32" t="s">
        <v>32</v>
      </c>
      <c r="G17" s="4"/>
      <c r="H17" s="4"/>
      <c r="I17" s="5"/>
      <c r="J17" s="31"/>
      <c r="K17" s="31"/>
      <c r="L17" s="31"/>
    </row>
    <row r="18" spans="2:12" x14ac:dyDescent="0.25">
      <c r="B18" s="12" t="s">
        <v>15</v>
      </c>
      <c r="C18" s="10"/>
      <c r="D18" s="10"/>
      <c r="E18" s="10"/>
      <c r="F18" s="24" t="s">
        <v>23</v>
      </c>
      <c r="G18" s="4"/>
      <c r="H18" s="4"/>
      <c r="I18" s="4"/>
      <c r="J18" s="31"/>
      <c r="K18" s="31"/>
      <c r="L18" s="31"/>
    </row>
  </sheetData>
  <mergeCells count="4">
    <mergeCell ref="B7:F7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85"/>
  <sheetViews>
    <sheetView tabSelected="1" topLeftCell="A4" workbookViewId="0">
      <selection activeCell="E83" sqref="E83"/>
    </sheetView>
  </sheetViews>
  <sheetFormatPr defaultRowHeight="15" x14ac:dyDescent="0.25"/>
  <cols>
    <col min="1" max="1" width="4.42578125" customWidth="1"/>
    <col min="2" max="2" width="7.42578125" bestFit="1" customWidth="1"/>
    <col min="3" max="3" width="13.5703125" customWidth="1"/>
    <col min="4" max="4" width="8" style="75" customWidth="1"/>
    <col min="5" max="5" width="48.85546875" customWidth="1"/>
    <col min="6" max="6" width="20.7109375" customWidth="1"/>
    <col min="7" max="8" width="20.7109375" style="36" customWidth="1"/>
    <col min="9" max="9" width="20.7109375" customWidth="1"/>
    <col min="11" max="11" width="11.7109375" bestFit="1" customWidth="1"/>
    <col min="12" max="12" width="15.140625" customWidth="1"/>
  </cols>
  <sheetData>
    <row r="1" spans="2:12" ht="18" customHeight="1" x14ac:dyDescent="0.25">
      <c r="B1" s="153" t="s">
        <v>10</v>
      </c>
      <c r="C1" s="157"/>
      <c r="D1" s="157"/>
      <c r="E1" s="157"/>
      <c r="F1" s="157"/>
      <c r="G1" s="157"/>
      <c r="H1" s="157"/>
      <c r="I1" s="157"/>
    </row>
    <row r="2" spans="2:12" ht="18" x14ac:dyDescent="0.25">
      <c r="B2" s="17"/>
      <c r="C2" s="17"/>
      <c r="D2" s="72"/>
      <c r="E2" s="17"/>
      <c r="F2" s="17"/>
      <c r="G2" s="108"/>
      <c r="H2" s="108"/>
      <c r="I2" s="3"/>
    </row>
    <row r="3" spans="2:12" ht="15.75" x14ac:dyDescent="0.25">
      <c r="B3" s="158" t="s">
        <v>52</v>
      </c>
      <c r="C3" s="158"/>
      <c r="D3" s="158"/>
      <c r="E3" s="158"/>
      <c r="F3" s="158"/>
      <c r="G3" s="158"/>
      <c r="H3" s="158"/>
      <c r="I3" s="158"/>
    </row>
    <row r="4" spans="2:12" ht="15.75" x14ac:dyDescent="0.25">
      <c r="B4" s="37"/>
      <c r="C4" s="37"/>
      <c r="D4" s="73"/>
      <c r="E4" s="37"/>
      <c r="F4" s="37"/>
      <c r="G4" s="109"/>
      <c r="H4" s="109"/>
      <c r="I4" s="101"/>
    </row>
    <row r="5" spans="2:12" ht="25.5" x14ac:dyDescent="0.25">
      <c r="B5" s="147" t="s">
        <v>6</v>
      </c>
      <c r="C5" s="148"/>
      <c r="D5" s="148"/>
      <c r="E5" s="149"/>
      <c r="F5" s="38" t="s">
        <v>36</v>
      </c>
      <c r="G5" s="110" t="s">
        <v>34</v>
      </c>
      <c r="H5" s="110" t="s">
        <v>171</v>
      </c>
      <c r="I5" s="38" t="s">
        <v>35</v>
      </c>
    </row>
    <row r="6" spans="2:12" s="30" customFormat="1" ht="11.25" x14ac:dyDescent="0.2">
      <c r="B6" s="150">
        <v>1</v>
      </c>
      <c r="C6" s="151"/>
      <c r="D6" s="151"/>
      <c r="E6" s="152"/>
      <c r="F6" s="39">
        <v>2</v>
      </c>
      <c r="G6" s="111">
        <v>3</v>
      </c>
      <c r="H6" s="111">
        <v>4</v>
      </c>
      <c r="I6" s="39" t="s">
        <v>33</v>
      </c>
    </row>
    <row r="7" spans="2:12" x14ac:dyDescent="0.25">
      <c r="B7" s="88"/>
      <c r="C7" s="88"/>
      <c r="D7" s="89"/>
      <c r="E7" s="90" t="s">
        <v>111</v>
      </c>
      <c r="F7" s="83">
        <f>F8+F29</f>
        <v>1036092.90596589</v>
      </c>
      <c r="G7" s="112">
        <f>G8+G29</f>
        <v>1066578</v>
      </c>
      <c r="H7" s="112">
        <f>H8+H29</f>
        <v>1456848.693</v>
      </c>
      <c r="I7" s="91">
        <f>H7/G7</f>
        <v>1.3659091908889927</v>
      </c>
    </row>
    <row r="8" spans="2:12" ht="26.25" x14ac:dyDescent="0.25">
      <c r="B8" s="69"/>
      <c r="C8" s="69" t="s">
        <v>112</v>
      </c>
      <c r="D8" s="74" t="s">
        <v>113</v>
      </c>
      <c r="E8" s="70" t="s">
        <v>114</v>
      </c>
      <c r="F8" s="79">
        <f>SUM(F9:F28)</f>
        <v>111014.93131594664</v>
      </c>
      <c r="G8" s="113">
        <f>SUM(G9:G28)</f>
        <v>141500</v>
      </c>
      <c r="H8" s="113">
        <f>SUM(H9:H28)</f>
        <v>139772.84999999998</v>
      </c>
      <c r="I8" s="87">
        <f>H8/G8</f>
        <v>0.98779399293286207</v>
      </c>
      <c r="K8" s="53"/>
      <c r="L8" s="53"/>
    </row>
    <row r="9" spans="2:12" x14ac:dyDescent="0.25">
      <c r="B9" s="31"/>
      <c r="C9" s="31"/>
      <c r="D9" s="63" t="s">
        <v>115</v>
      </c>
      <c r="E9" s="71" t="s">
        <v>27</v>
      </c>
      <c r="F9" s="60">
        <v>3981.6842524387812</v>
      </c>
      <c r="G9" s="114">
        <v>9131.4500000000007</v>
      </c>
      <c r="H9" s="114">
        <v>12300.759999999997</v>
      </c>
      <c r="I9" s="85">
        <f>H9/G9</f>
        <v>1.3470763131813672</v>
      </c>
      <c r="L9" s="53"/>
    </row>
    <row r="10" spans="2:12" x14ac:dyDescent="0.25">
      <c r="B10" s="31"/>
      <c r="C10" s="31"/>
      <c r="D10" s="63" t="s">
        <v>116</v>
      </c>
      <c r="E10" s="71" t="s">
        <v>106</v>
      </c>
      <c r="F10" s="60">
        <v>331.80702103656512</v>
      </c>
      <c r="G10" s="114">
        <v>332</v>
      </c>
      <c r="H10" s="114">
        <v>1026.0900000000001</v>
      </c>
      <c r="I10" s="85">
        <f t="shared" ref="I10:I77" si="0">H10/G10</f>
        <v>3.0906325301204824</v>
      </c>
      <c r="L10" s="53"/>
    </row>
    <row r="11" spans="2:12" x14ac:dyDescent="0.25">
      <c r="B11" s="31"/>
      <c r="C11" s="31"/>
      <c r="D11" s="63" t="s">
        <v>117</v>
      </c>
      <c r="E11" s="71" t="s">
        <v>104</v>
      </c>
      <c r="F11" s="60">
        <v>6897.3389076912863</v>
      </c>
      <c r="G11" s="114">
        <v>6897</v>
      </c>
      <c r="H11" s="114">
        <v>16775.93</v>
      </c>
      <c r="I11" s="85">
        <f t="shared" si="0"/>
        <v>2.432351747136436</v>
      </c>
      <c r="L11" s="53"/>
    </row>
    <row r="12" spans="2:12" x14ac:dyDescent="0.25">
      <c r="B12" s="31"/>
      <c r="C12" s="31"/>
      <c r="D12" s="63" t="s">
        <v>118</v>
      </c>
      <c r="E12" s="71" t="s">
        <v>102</v>
      </c>
      <c r="F12" s="60">
        <v>31853.474019510249</v>
      </c>
      <c r="G12" s="114">
        <v>31688.55</v>
      </c>
      <c r="H12" s="114">
        <v>25994.449999999997</v>
      </c>
      <c r="I12" s="85">
        <f t="shared" si="0"/>
        <v>0.82031049069774409</v>
      </c>
      <c r="L12" s="53"/>
    </row>
    <row r="13" spans="2:12" x14ac:dyDescent="0.25">
      <c r="B13" s="31"/>
      <c r="C13" s="31"/>
      <c r="D13" s="63" t="s">
        <v>119</v>
      </c>
      <c r="E13" s="71" t="s">
        <v>101</v>
      </c>
      <c r="F13" s="60">
        <v>1327.2280841462605</v>
      </c>
      <c r="G13" s="114">
        <v>6327</v>
      </c>
      <c r="H13" s="114">
        <v>6496.76</v>
      </c>
      <c r="I13" s="85">
        <f t="shared" si="0"/>
        <v>1.0268310415678836</v>
      </c>
      <c r="L13" s="53"/>
    </row>
    <row r="14" spans="2:12" x14ac:dyDescent="0.25">
      <c r="B14" s="31"/>
      <c r="C14" s="31"/>
      <c r="D14" s="63" t="s">
        <v>120</v>
      </c>
      <c r="E14" s="71" t="s">
        <v>97</v>
      </c>
      <c r="F14" s="60">
        <v>35835.158271949032</v>
      </c>
      <c r="G14" s="114">
        <v>34835</v>
      </c>
      <c r="H14" s="114">
        <v>31222.019999999997</v>
      </c>
      <c r="I14" s="85">
        <f t="shared" si="0"/>
        <v>0.89628304865795883</v>
      </c>
      <c r="L14" s="53"/>
    </row>
    <row r="15" spans="2:12" x14ac:dyDescent="0.25">
      <c r="B15" s="31"/>
      <c r="C15" s="31"/>
      <c r="D15" s="63" t="s">
        <v>121</v>
      </c>
      <c r="E15" s="71" t="s">
        <v>96</v>
      </c>
      <c r="F15" s="60">
        <v>12472.493197956068</v>
      </c>
      <c r="G15" s="114">
        <v>7473</v>
      </c>
      <c r="H15" s="114">
        <v>4409.6399999999994</v>
      </c>
      <c r="I15" s="85">
        <f t="shared" si="0"/>
        <v>0.59007627458851863</v>
      </c>
      <c r="L15" s="53"/>
    </row>
    <row r="16" spans="2:12" x14ac:dyDescent="0.25">
      <c r="B16" s="31"/>
      <c r="C16" s="31"/>
      <c r="D16" s="63" t="s">
        <v>122</v>
      </c>
      <c r="E16" s="71" t="s">
        <v>94</v>
      </c>
      <c r="F16" s="60">
        <v>8626.9825469506923</v>
      </c>
      <c r="G16" s="114">
        <v>8627</v>
      </c>
      <c r="H16" s="114">
        <v>8136.8399999999983</v>
      </c>
      <c r="I16" s="85">
        <f t="shared" si="0"/>
        <v>0.94318303002202364</v>
      </c>
      <c r="L16" s="53"/>
    </row>
    <row r="17" spans="2:13" x14ac:dyDescent="0.25">
      <c r="B17" s="31"/>
      <c r="C17" s="31"/>
      <c r="D17" s="63" t="s">
        <v>123</v>
      </c>
      <c r="E17" s="71" t="s">
        <v>93</v>
      </c>
      <c r="F17" s="60">
        <v>2654.4561682925209</v>
      </c>
      <c r="G17" s="114">
        <v>2654</v>
      </c>
      <c r="H17" s="114">
        <v>688.15000000000009</v>
      </c>
      <c r="I17" s="85">
        <f t="shared" si="0"/>
        <v>0.25928786737000759</v>
      </c>
    </row>
    <row r="18" spans="2:13" x14ac:dyDescent="0.25">
      <c r="B18" s="31"/>
      <c r="C18" s="31"/>
      <c r="D18" s="63" t="s">
        <v>124</v>
      </c>
      <c r="E18" s="71" t="s">
        <v>92</v>
      </c>
      <c r="F18" s="60">
        <v>1327.2280841462605</v>
      </c>
      <c r="G18" s="114">
        <v>1327</v>
      </c>
      <c r="H18" s="114">
        <v>1073.29</v>
      </c>
      <c r="I18" s="85">
        <f t="shared" si="0"/>
        <v>0.80880934438583263</v>
      </c>
    </row>
    <row r="19" spans="2:13" x14ac:dyDescent="0.25">
      <c r="B19" s="31"/>
      <c r="C19" s="31"/>
      <c r="D19" s="63" t="s">
        <v>125</v>
      </c>
      <c r="E19" s="71" t="s">
        <v>91</v>
      </c>
      <c r="F19" s="60">
        <v>1327.2280841462605</v>
      </c>
      <c r="G19" s="114">
        <v>1327</v>
      </c>
      <c r="H19" s="114">
        <v>2146.9900000000002</v>
      </c>
      <c r="I19" s="85">
        <f t="shared" si="0"/>
        <v>1.6179276563677469</v>
      </c>
    </row>
    <row r="20" spans="2:13" x14ac:dyDescent="0.25">
      <c r="B20" s="31"/>
      <c r="C20" s="31"/>
      <c r="D20" s="63" t="s">
        <v>126</v>
      </c>
      <c r="E20" s="71" t="s">
        <v>90</v>
      </c>
      <c r="F20" s="60">
        <v>530.89123365850423</v>
      </c>
      <c r="G20" s="114">
        <v>531</v>
      </c>
      <c r="H20" s="114">
        <v>627.09999999999991</v>
      </c>
      <c r="I20" s="85">
        <f t="shared" si="0"/>
        <v>1.1809792843691147</v>
      </c>
    </row>
    <row r="21" spans="2:13" x14ac:dyDescent="0.25">
      <c r="B21" s="31"/>
      <c r="C21" s="31"/>
      <c r="D21" s="63" t="s">
        <v>127</v>
      </c>
      <c r="E21" s="71" t="s">
        <v>89</v>
      </c>
      <c r="F21" s="60">
        <v>1061.7824673170085</v>
      </c>
      <c r="G21" s="114">
        <v>1062</v>
      </c>
      <c r="H21" s="114">
        <v>936.65</v>
      </c>
      <c r="I21" s="85">
        <f t="shared" si="0"/>
        <v>0.88196798493408657</v>
      </c>
    </row>
    <row r="22" spans="2:13" x14ac:dyDescent="0.25">
      <c r="B22" s="31"/>
      <c r="C22" s="31"/>
      <c r="D22" s="63" t="s">
        <v>128</v>
      </c>
      <c r="E22" s="71" t="s">
        <v>88</v>
      </c>
      <c r="F22" s="60">
        <v>663.61404207313024</v>
      </c>
      <c r="G22" s="114">
        <v>664</v>
      </c>
      <c r="H22" s="114">
        <v>112.88</v>
      </c>
      <c r="I22" s="85">
        <f t="shared" si="0"/>
        <v>0.16999999999999998</v>
      </c>
    </row>
    <row r="23" spans="2:13" x14ac:dyDescent="0.25">
      <c r="B23" s="31"/>
      <c r="C23" s="31"/>
      <c r="D23" s="63" t="s">
        <v>129</v>
      </c>
      <c r="E23" s="71" t="s">
        <v>87</v>
      </c>
      <c r="F23" s="60">
        <v>1061.7824673170085</v>
      </c>
      <c r="G23" s="114">
        <v>1062</v>
      </c>
      <c r="H23" s="114">
        <v>606.71999999999991</v>
      </c>
      <c r="I23" s="85">
        <f t="shared" si="0"/>
        <v>0.57129943502824854</v>
      </c>
    </row>
    <row r="24" spans="2:13" x14ac:dyDescent="0.25">
      <c r="B24" s="31"/>
      <c r="C24" s="31"/>
      <c r="D24" s="102" t="s">
        <v>130</v>
      </c>
      <c r="E24" s="103" t="s">
        <v>81</v>
      </c>
      <c r="F24" s="60">
        <v>1061.7824673170085</v>
      </c>
      <c r="G24" s="114">
        <v>1062</v>
      </c>
      <c r="H24" s="114">
        <v>721.65000000000009</v>
      </c>
      <c r="I24" s="85">
        <f t="shared" si="0"/>
        <v>0.67951977401129948</v>
      </c>
    </row>
    <row r="25" spans="2:13" x14ac:dyDescent="0.25">
      <c r="B25" s="31"/>
      <c r="C25" s="31"/>
      <c r="D25" s="102" t="s">
        <v>131</v>
      </c>
      <c r="E25" s="103" t="s">
        <v>77</v>
      </c>
      <c r="F25" s="60"/>
      <c r="G25" s="114">
        <v>13025</v>
      </c>
      <c r="H25" s="114">
        <v>12203.64</v>
      </c>
      <c r="I25" s="85">
        <f t="shared" si="0"/>
        <v>0.9369397312859884</v>
      </c>
      <c r="K25" s="53"/>
      <c r="M25" s="53"/>
    </row>
    <row r="26" spans="2:13" x14ac:dyDescent="0.25">
      <c r="B26" s="31"/>
      <c r="C26" s="31"/>
      <c r="D26" s="102">
        <v>4223</v>
      </c>
      <c r="E26" s="103" t="s">
        <v>75</v>
      </c>
      <c r="F26" s="60">
        <v>0</v>
      </c>
      <c r="G26" s="114">
        <v>0</v>
      </c>
      <c r="H26" s="114">
        <v>3700.01</v>
      </c>
      <c r="I26" s="85"/>
      <c r="K26" s="53"/>
      <c r="M26" s="53"/>
    </row>
    <row r="27" spans="2:13" x14ac:dyDescent="0.25">
      <c r="B27" s="31"/>
      <c r="C27" s="31"/>
      <c r="D27" s="102" t="s">
        <v>132</v>
      </c>
      <c r="E27" s="103" t="s">
        <v>71</v>
      </c>
      <c r="F27" s="60"/>
      <c r="G27" s="114">
        <v>3500</v>
      </c>
      <c r="H27" s="114">
        <v>3498.2799999999997</v>
      </c>
      <c r="I27" s="85">
        <f t="shared" si="0"/>
        <v>0.9995085714285713</v>
      </c>
      <c r="K27" s="53"/>
    </row>
    <row r="28" spans="2:13" x14ac:dyDescent="0.25">
      <c r="B28" s="31"/>
      <c r="C28" s="31"/>
      <c r="D28" s="102" t="s">
        <v>133</v>
      </c>
      <c r="E28" s="103" t="s">
        <v>68</v>
      </c>
      <c r="F28" s="60"/>
      <c r="G28" s="114">
        <v>9975</v>
      </c>
      <c r="H28" s="114">
        <v>7095</v>
      </c>
      <c r="I28" s="85">
        <f t="shared" si="0"/>
        <v>0.71127819548872184</v>
      </c>
      <c r="M28" s="53"/>
    </row>
    <row r="29" spans="2:13" x14ac:dyDescent="0.25">
      <c r="B29" s="69"/>
      <c r="C29" s="69" t="s">
        <v>112</v>
      </c>
      <c r="D29" s="105" t="s">
        <v>134</v>
      </c>
      <c r="E29" s="106" t="s">
        <v>135</v>
      </c>
      <c r="F29" s="79">
        <f>SUM(F30:F37)</f>
        <v>925077.97464994341</v>
      </c>
      <c r="G29" s="113">
        <f>SUM(G30:G37)</f>
        <v>925078</v>
      </c>
      <c r="H29" s="113">
        <f>SUM(H30:H37)</f>
        <v>1317075.8429999999</v>
      </c>
      <c r="I29" s="87">
        <f t="shared" si="0"/>
        <v>1.4237457198203827</v>
      </c>
      <c r="K29" s="53"/>
    </row>
    <row r="30" spans="2:13" x14ac:dyDescent="0.25">
      <c r="B30" s="31"/>
      <c r="C30" s="31"/>
      <c r="D30" s="102" t="s">
        <v>136</v>
      </c>
      <c r="E30" s="103" t="s">
        <v>25</v>
      </c>
      <c r="F30" s="60">
        <v>756520.00796336844</v>
      </c>
      <c r="G30" s="114">
        <v>756520</v>
      </c>
      <c r="H30" s="114">
        <v>1067051.31</v>
      </c>
      <c r="I30" s="85">
        <f t="shared" si="0"/>
        <v>1.4104733648812986</v>
      </c>
    </row>
    <row r="31" spans="2:13" x14ac:dyDescent="0.25">
      <c r="B31" s="31"/>
      <c r="C31" s="31"/>
      <c r="D31" s="102" t="s">
        <v>137</v>
      </c>
      <c r="E31" s="103" t="s">
        <v>110</v>
      </c>
      <c r="F31" s="60">
        <v>31853.474019510249</v>
      </c>
      <c r="G31" s="114">
        <v>31854</v>
      </c>
      <c r="H31" s="114">
        <v>47285.97</v>
      </c>
      <c r="I31" s="85">
        <f t="shared" si="0"/>
        <v>1.4844594085515164</v>
      </c>
    </row>
    <row r="32" spans="2:13" x14ac:dyDescent="0.25">
      <c r="B32" s="31"/>
      <c r="C32" s="31"/>
      <c r="D32" s="102" t="s">
        <v>138</v>
      </c>
      <c r="E32" s="103" t="s">
        <v>108</v>
      </c>
      <c r="F32" s="60">
        <v>123432.21182560222</v>
      </c>
      <c r="G32" s="114">
        <v>123432</v>
      </c>
      <c r="H32" s="114">
        <v>176063.39300000001</v>
      </c>
      <c r="I32" s="85">
        <f t="shared" si="0"/>
        <v>1.4263999044008038</v>
      </c>
    </row>
    <row r="33" spans="2:9" x14ac:dyDescent="0.25">
      <c r="B33" s="31"/>
      <c r="C33" s="31"/>
      <c r="D33" s="102" t="s">
        <v>139</v>
      </c>
      <c r="E33" s="103" t="s">
        <v>107</v>
      </c>
      <c r="F33" s="60">
        <v>13272.280841462605</v>
      </c>
      <c r="G33" s="114">
        <v>13272</v>
      </c>
      <c r="H33" s="114">
        <v>25243.279999999999</v>
      </c>
      <c r="I33" s="85">
        <f t="shared" si="0"/>
        <v>1.9019951778179625</v>
      </c>
    </row>
    <row r="34" spans="2:9" x14ac:dyDescent="0.25">
      <c r="B34" s="31"/>
      <c r="C34" s="31"/>
      <c r="D34" s="102">
        <v>3221</v>
      </c>
      <c r="E34" s="103" t="s">
        <v>104</v>
      </c>
      <c r="F34" s="60"/>
      <c r="G34" s="114">
        <v>0</v>
      </c>
      <c r="H34" s="114">
        <v>1431.89</v>
      </c>
      <c r="I34" s="85" t="e">
        <f t="shared" si="0"/>
        <v>#DIV/0!</v>
      </c>
    </row>
    <row r="35" spans="2:9" x14ac:dyDescent="0.25">
      <c r="B35" s="31"/>
      <c r="C35" s="31"/>
      <c r="D35" s="102">
        <v>3236</v>
      </c>
      <c r="E35" s="103" t="s">
        <v>93</v>
      </c>
      <c r="F35" s="60"/>
      <c r="G35" s="114"/>
      <c r="H35" s="114"/>
      <c r="I35" s="85"/>
    </row>
    <row r="36" spans="2:9" x14ac:dyDescent="0.25">
      <c r="B36" s="31"/>
      <c r="C36" s="31"/>
      <c r="D36" s="102" t="s">
        <v>140</v>
      </c>
      <c r="E36" s="103" t="s">
        <v>141</v>
      </c>
      <c r="F36" s="60"/>
      <c r="G36" s="114"/>
      <c r="H36" s="114"/>
      <c r="I36" s="85"/>
    </row>
    <row r="37" spans="2:9" x14ac:dyDescent="0.25">
      <c r="B37" s="31"/>
      <c r="C37" s="31"/>
      <c r="D37" s="102">
        <v>3296</v>
      </c>
      <c r="E37" s="103" t="s">
        <v>85</v>
      </c>
      <c r="F37" s="60"/>
      <c r="G37" s="114"/>
      <c r="H37" s="114"/>
      <c r="I37" s="85"/>
    </row>
    <row r="38" spans="2:9" ht="26.25" x14ac:dyDescent="0.25">
      <c r="B38" s="80"/>
      <c r="C38" s="80" t="s">
        <v>142</v>
      </c>
      <c r="D38" s="81" t="s">
        <v>143</v>
      </c>
      <c r="E38" s="82" t="s">
        <v>144</v>
      </c>
      <c r="F38" s="83">
        <f>F39+F59+F75+F80</f>
        <v>191611.93833499233</v>
      </c>
      <c r="G38" s="112">
        <f>G39+G59+G75+G80+G83</f>
        <v>330624.84999999998</v>
      </c>
      <c r="H38" s="112">
        <f>H39+H59+H75+H80+H83</f>
        <v>289995.29950000002</v>
      </c>
      <c r="I38" s="91">
        <f t="shared" si="0"/>
        <v>0.87711283498502923</v>
      </c>
    </row>
    <row r="39" spans="2:9" ht="26.25" x14ac:dyDescent="0.25">
      <c r="B39" s="68"/>
      <c r="C39" s="68" t="s">
        <v>145</v>
      </c>
      <c r="D39" s="76" t="s">
        <v>146</v>
      </c>
      <c r="E39" s="77" t="s">
        <v>147</v>
      </c>
      <c r="F39" s="78">
        <f>F40+F49+F55</f>
        <v>148875.19402548275</v>
      </c>
      <c r="G39" s="115">
        <f>G40+G49+G55+G57</f>
        <v>178673.11</v>
      </c>
      <c r="H39" s="115">
        <f>H40+H49+H55+H57</f>
        <v>140888.48000000004</v>
      </c>
      <c r="I39" s="86">
        <f t="shared" si="0"/>
        <v>0.78852648840108086</v>
      </c>
    </row>
    <row r="40" spans="2:9" x14ac:dyDescent="0.25">
      <c r="B40" s="69"/>
      <c r="C40" s="69" t="s">
        <v>112</v>
      </c>
      <c r="D40" s="74" t="s">
        <v>148</v>
      </c>
      <c r="E40" s="70" t="s">
        <v>149</v>
      </c>
      <c r="F40" s="79">
        <f>SUM(F41:F45)</f>
        <v>68179.726509390137</v>
      </c>
      <c r="G40" s="113">
        <f>SUM(G41:G48)</f>
        <v>91672</v>
      </c>
      <c r="H40" s="113">
        <f>SUM(H41:H48)</f>
        <v>89011.86</v>
      </c>
      <c r="I40" s="87">
        <f t="shared" si="0"/>
        <v>0.97098197923029939</v>
      </c>
    </row>
    <row r="41" spans="2:9" x14ac:dyDescent="0.25">
      <c r="B41" s="31"/>
      <c r="C41" s="31"/>
      <c r="D41" s="63" t="s">
        <v>136</v>
      </c>
      <c r="E41" s="71" t="s">
        <v>25</v>
      </c>
      <c r="F41" s="60">
        <v>56113.73</v>
      </c>
      <c r="G41" s="114">
        <v>56114</v>
      </c>
      <c r="H41" s="114">
        <v>56687.759999999995</v>
      </c>
      <c r="I41" s="85">
        <f t="shared" si="0"/>
        <v>1.0102248993121146</v>
      </c>
    </row>
    <row r="42" spans="2:9" x14ac:dyDescent="0.25">
      <c r="B42" s="31"/>
      <c r="C42" s="31"/>
      <c r="D42" s="63" t="s">
        <v>137</v>
      </c>
      <c r="E42" s="71" t="s">
        <v>110</v>
      </c>
      <c r="F42" s="60">
        <v>1725.3965093901386</v>
      </c>
      <c r="G42" s="114">
        <v>1725</v>
      </c>
      <c r="H42" s="114">
        <v>1600</v>
      </c>
      <c r="I42" s="85">
        <f t="shared" si="0"/>
        <v>0.92753623188405798</v>
      </c>
    </row>
    <row r="43" spans="2:9" x14ac:dyDescent="0.25">
      <c r="B43" s="31"/>
      <c r="C43" s="31"/>
      <c r="D43" s="63" t="s">
        <v>138</v>
      </c>
      <c r="E43" s="71" t="s">
        <v>108</v>
      </c>
      <c r="F43" s="60">
        <v>10340.6</v>
      </c>
      <c r="G43" s="114">
        <v>10341</v>
      </c>
      <c r="H43" s="114">
        <v>9353.49</v>
      </c>
      <c r="I43" s="85">
        <f t="shared" si="0"/>
        <v>0.90450536698578476</v>
      </c>
    </row>
    <row r="44" spans="2:9" x14ac:dyDescent="0.25">
      <c r="B44" s="31"/>
      <c r="C44" s="31"/>
      <c r="D44" s="102">
        <v>3211</v>
      </c>
      <c r="E44" s="103" t="s">
        <v>27</v>
      </c>
      <c r="F44" s="60"/>
      <c r="G44" s="114">
        <v>0</v>
      </c>
      <c r="H44" s="114">
        <v>238.86</v>
      </c>
      <c r="I44" s="85" t="e">
        <f t="shared" si="0"/>
        <v>#DIV/0!</v>
      </c>
    </row>
    <row r="45" spans="2:9" x14ac:dyDescent="0.25">
      <c r="B45" s="31"/>
      <c r="C45" s="31"/>
      <c r="D45" s="102">
        <v>3212</v>
      </c>
      <c r="E45" s="103" t="s">
        <v>107</v>
      </c>
      <c r="F45" s="60"/>
      <c r="G45" s="114">
        <v>0</v>
      </c>
      <c r="H45" s="114">
        <v>245.23999999999998</v>
      </c>
      <c r="I45" s="85" t="e">
        <f t="shared" si="0"/>
        <v>#DIV/0!</v>
      </c>
    </row>
    <row r="46" spans="2:9" x14ac:dyDescent="0.25">
      <c r="B46" s="31"/>
      <c r="C46" s="31"/>
      <c r="D46" s="102">
        <v>3221</v>
      </c>
      <c r="E46" s="104" t="s">
        <v>104</v>
      </c>
      <c r="F46" s="60">
        <v>4927.05</v>
      </c>
      <c r="G46" s="114">
        <v>5813</v>
      </c>
      <c r="H46" s="116">
        <v>3886.03</v>
      </c>
      <c r="I46" s="85">
        <f t="shared" si="0"/>
        <v>0.66850679511439881</v>
      </c>
    </row>
    <row r="47" spans="2:9" x14ac:dyDescent="0.25">
      <c r="B47" s="31"/>
      <c r="C47" s="31"/>
      <c r="D47" s="102">
        <v>3222</v>
      </c>
      <c r="E47" s="104" t="s">
        <v>103</v>
      </c>
      <c r="F47" s="60"/>
      <c r="G47" s="114">
        <v>4407</v>
      </c>
      <c r="H47" s="116">
        <v>3730.48</v>
      </c>
      <c r="I47" s="85">
        <f t="shared" si="0"/>
        <v>0.84648967551622423</v>
      </c>
    </row>
    <row r="48" spans="2:9" x14ac:dyDescent="0.25">
      <c r="B48" s="31"/>
      <c r="C48" s="31"/>
      <c r="D48" s="63">
        <v>4221</v>
      </c>
      <c r="E48" s="71" t="s">
        <v>104</v>
      </c>
      <c r="F48" s="60">
        <v>13272.28</v>
      </c>
      <c r="G48" s="114">
        <v>13272</v>
      </c>
      <c r="H48" s="114">
        <v>13270</v>
      </c>
      <c r="I48" s="85">
        <f t="shared" ref="I48" si="1">H48/G48</f>
        <v>0.99984930681133211</v>
      </c>
    </row>
    <row r="49" spans="2:11" x14ac:dyDescent="0.25">
      <c r="B49" s="69"/>
      <c r="C49" s="69" t="s">
        <v>112</v>
      </c>
      <c r="D49" s="74" t="s">
        <v>151</v>
      </c>
      <c r="E49" s="70" t="s">
        <v>152</v>
      </c>
      <c r="F49" s="79">
        <f>SUM(F50:F54)</f>
        <v>54416.351449996677</v>
      </c>
      <c r="G49" s="113">
        <f t="shared" ref="G49:H49" si="2">SUM(G50:G54)</f>
        <v>48572.75</v>
      </c>
      <c r="H49" s="113">
        <f t="shared" si="2"/>
        <v>26931.690000000028</v>
      </c>
      <c r="I49" s="87">
        <f t="shared" si="0"/>
        <v>0.55446088599060228</v>
      </c>
    </row>
    <row r="50" spans="2:11" x14ac:dyDescent="0.25">
      <c r="B50" s="31"/>
      <c r="C50" s="31"/>
      <c r="D50" s="63">
        <v>3111</v>
      </c>
      <c r="E50" s="71" t="s">
        <v>25</v>
      </c>
      <c r="F50" s="60"/>
      <c r="G50" s="114">
        <v>0</v>
      </c>
      <c r="H50" s="114">
        <v>1941.33</v>
      </c>
      <c r="I50" s="85"/>
    </row>
    <row r="51" spans="2:11" x14ac:dyDescent="0.25">
      <c r="B51" s="31"/>
      <c r="C51" s="31"/>
      <c r="D51" s="63">
        <v>3132</v>
      </c>
      <c r="E51" s="71" t="s">
        <v>108</v>
      </c>
      <c r="F51" s="60"/>
      <c r="G51" s="114">
        <v>0</v>
      </c>
      <c r="H51" s="114">
        <v>142.59</v>
      </c>
      <c r="I51" s="85"/>
    </row>
    <row r="52" spans="2:11" x14ac:dyDescent="0.25">
      <c r="B52" s="31"/>
      <c r="C52" s="31"/>
      <c r="D52" s="102">
        <v>3221</v>
      </c>
      <c r="E52" s="71" t="s">
        <v>104</v>
      </c>
      <c r="F52" s="60"/>
      <c r="G52" s="114">
        <v>14156.75</v>
      </c>
      <c r="H52" s="114">
        <v>4530.1499999999996</v>
      </c>
      <c r="I52" s="85"/>
    </row>
    <row r="53" spans="2:11" x14ac:dyDescent="0.25">
      <c r="B53" s="31"/>
      <c r="C53" s="31"/>
      <c r="D53" s="63" t="s">
        <v>153</v>
      </c>
      <c r="E53" s="71" t="s">
        <v>103</v>
      </c>
      <c r="F53" s="60">
        <v>54416.351449996677</v>
      </c>
      <c r="G53" s="114">
        <v>34416</v>
      </c>
      <c r="H53" s="114">
        <v>20317.620000000028</v>
      </c>
      <c r="I53" s="85">
        <f t="shared" si="0"/>
        <v>0.59035390516039132</v>
      </c>
    </row>
    <row r="54" spans="2:11" x14ac:dyDescent="0.25">
      <c r="B54" s="31"/>
      <c r="C54" s="31"/>
      <c r="D54" s="63">
        <v>3296</v>
      </c>
      <c r="E54" s="71" t="s">
        <v>85</v>
      </c>
      <c r="F54" s="60"/>
      <c r="G54" s="114"/>
      <c r="H54" s="114"/>
      <c r="I54" s="85"/>
    </row>
    <row r="55" spans="2:11" x14ac:dyDescent="0.25">
      <c r="B55" s="69"/>
      <c r="C55" s="69" t="s">
        <v>112</v>
      </c>
      <c r="D55" s="74" t="s">
        <v>134</v>
      </c>
      <c r="E55" s="70" t="s">
        <v>154</v>
      </c>
      <c r="F55" s="79">
        <f>SUM(F56:F56)</f>
        <v>26279.116066095958</v>
      </c>
      <c r="G55" s="113">
        <f>SUM(G56:G56)</f>
        <v>26279</v>
      </c>
      <c r="H55" s="113">
        <f>SUM(H56:H56)</f>
        <v>24944.93</v>
      </c>
      <c r="I55" s="87">
        <f t="shared" si="0"/>
        <v>0.94923436964876895</v>
      </c>
    </row>
    <row r="56" spans="2:11" x14ac:dyDescent="0.25">
      <c r="B56" s="31"/>
      <c r="C56" s="31"/>
      <c r="D56" s="63">
        <v>4241</v>
      </c>
      <c r="E56" s="71" t="s">
        <v>71</v>
      </c>
      <c r="F56" s="60">
        <v>26279.116066095958</v>
      </c>
      <c r="G56" s="114">
        <v>26279</v>
      </c>
      <c r="H56" s="114">
        <v>24944.93</v>
      </c>
      <c r="I56" s="85">
        <v>0.94923436964876895</v>
      </c>
      <c r="K56" s="53"/>
    </row>
    <row r="57" spans="2:11" x14ac:dyDescent="0.25">
      <c r="B57" s="69"/>
      <c r="C57" s="69" t="s">
        <v>112</v>
      </c>
      <c r="D57" s="74" t="s">
        <v>155</v>
      </c>
      <c r="E57" s="70" t="s">
        <v>156</v>
      </c>
      <c r="F57" s="79">
        <f>F58</f>
        <v>0</v>
      </c>
      <c r="G57" s="113">
        <f t="shared" ref="G57:H57" si="3">G58</f>
        <v>12149.36</v>
      </c>
      <c r="H57" s="113">
        <f t="shared" si="3"/>
        <v>0</v>
      </c>
      <c r="I57" s="87"/>
    </row>
    <row r="58" spans="2:11" x14ac:dyDescent="0.25">
      <c r="B58" s="31"/>
      <c r="C58" s="31"/>
      <c r="D58" s="63">
        <v>3221</v>
      </c>
      <c r="E58" s="71" t="s">
        <v>104</v>
      </c>
      <c r="F58" s="60"/>
      <c r="G58" s="114">
        <v>12149.36</v>
      </c>
      <c r="H58" s="114"/>
      <c r="I58" s="85"/>
    </row>
    <row r="59" spans="2:11" x14ac:dyDescent="0.25">
      <c r="B59" s="68"/>
      <c r="C59" s="68" t="s">
        <v>157</v>
      </c>
      <c r="D59" s="76" t="s">
        <v>158</v>
      </c>
      <c r="E59" s="77" t="s">
        <v>159</v>
      </c>
      <c r="F59" s="78">
        <f>F65+F70</f>
        <v>38489.614440241552</v>
      </c>
      <c r="G59" s="115">
        <f>G65+G70+G60</f>
        <v>51728</v>
      </c>
      <c r="H59" s="115">
        <f>H65+H70+H60</f>
        <v>53961.049499999994</v>
      </c>
      <c r="I59" s="86">
        <f t="shared" si="0"/>
        <v>1.0431690670429941</v>
      </c>
    </row>
    <row r="60" spans="2:11" ht="26.25" x14ac:dyDescent="0.25">
      <c r="B60" s="84"/>
      <c r="C60" s="69" t="s">
        <v>112</v>
      </c>
      <c r="D60" s="74" t="s">
        <v>148</v>
      </c>
      <c r="E60" s="70" t="s">
        <v>150</v>
      </c>
      <c r="F60" s="79">
        <f>SUM(F61:F64)</f>
        <v>6237.9800000000005</v>
      </c>
      <c r="G60" s="113">
        <f t="shared" ref="G60:H60" si="4">SUM(G61:G64)</f>
        <v>13238</v>
      </c>
      <c r="H60" s="113">
        <f t="shared" si="4"/>
        <v>11087.65</v>
      </c>
      <c r="I60" s="87">
        <f t="shared" ref="I60:I61" si="5">H60/G60</f>
        <v>0.83756232059223445</v>
      </c>
    </row>
    <row r="61" spans="2:11" x14ac:dyDescent="0.25">
      <c r="B61" s="84"/>
      <c r="C61" s="31"/>
      <c r="D61" s="63" t="s">
        <v>136</v>
      </c>
      <c r="E61" s="71" t="s">
        <v>25</v>
      </c>
      <c r="F61" s="60">
        <v>5441.64</v>
      </c>
      <c r="G61" s="114">
        <v>11442</v>
      </c>
      <c r="H61" s="114">
        <v>9517.26</v>
      </c>
      <c r="I61" s="85">
        <f t="shared" si="5"/>
        <v>0.83178290508652331</v>
      </c>
    </row>
    <row r="62" spans="2:11" x14ac:dyDescent="0.25">
      <c r="B62" s="84"/>
      <c r="C62" s="31"/>
      <c r="D62" s="63" t="s">
        <v>137</v>
      </c>
      <c r="E62" s="71" t="s">
        <v>110</v>
      </c>
      <c r="F62" s="60">
        <v>0</v>
      </c>
      <c r="G62" s="114">
        <v>0</v>
      </c>
      <c r="H62" s="114">
        <v>0</v>
      </c>
      <c r="I62" s="85"/>
    </row>
    <row r="63" spans="2:11" x14ac:dyDescent="0.25">
      <c r="B63" s="84"/>
      <c r="C63" s="31"/>
      <c r="D63" s="63" t="s">
        <v>138</v>
      </c>
      <c r="E63" s="71" t="s">
        <v>108</v>
      </c>
      <c r="F63" s="60">
        <v>796.34</v>
      </c>
      <c r="G63" s="114">
        <v>1796</v>
      </c>
      <c r="H63" s="114">
        <v>1570.39</v>
      </c>
      <c r="I63" s="85">
        <f t="shared" ref="I63" si="6">H63/G63</f>
        <v>0.87438195991091316</v>
      </c>
    </row>
    <row r="64" spans="2:11" x14ac:dyDescent="0.25">
      <c r="B64" s="84"/>
      <c r="C64" s="31"/>
      <c r="D64" s="63">
        <v>3212</v>
      </c>
      <c r="E64" s="71" t="s">
        <v>107</v>
      </c>
      <c r="F64" s="60"/>
      <c r="G64" s="114"/>
      <c r="H64" s="114"/>
      <c r="I64" s="85"/>
    </row>
    <row r="65" spans="2:9" x14ac:dyDescent="0.25">
      <c r="B65" s="69"/>
      <c r="C65" s="69" t="s">
        <v>112</v>
      </c>
      <c r="D65" s="74" t="s">
        <v>160</v>
      </c>
      <c r="E65" s="70" t="s">
        <v>161</v>
      </c>
      <c r="F65" s="79">
        <f>SUM(F66:F69)</f>
        <v>38489.614440241552</v>
      </c>
      <c r="G65" s="113">
        <f t="shared" ref="G65:H65" si="7">SUM(G66:G69)</f>
        <v>32717</v>
      </c>
      <c r="H65" s="113">
        <f t="shared" si="7"/>
        <v>42873.399499999992</v>
      </c>
      <c r="I65" s="87">
        <f t="shared" si="0"/>
        <v>1.3104318702815048</v>
      </c>
    </row>
    <row r="66" spans="2:9" x14ac:dyDescent="0.25">
      <c r="B66" s="31"/>
      <c r="C66" s="31"/>
      <c r="D66" s="63" t="s">
        <v>136</v>
      </c>
      <c r="E66" s="71" t="s">
        <v>25</v>
      </c>
      <c r="F66" s="60">
        <v>30526.24593536399</v>
      </c>
      <c r="G66" s="114">
        <v>25948</v>
      </c>
      <c r="H66" s="114">
        <v>31437.462899999995</v>
      </c>
      <c r="I66" s="85">
        <f t="shared" si="0"/>
        <v>1.2115563010636656</v>
      </c>
    </row>
    <row r="67" spans="2:9" x14ac:dyDescent="0.25">
      <c r="B67" s="31"/>
      <c r="C67" s="31"/>
      <c r="D67" s="63" t="s">
        <v>137</v>
      </c>
      <c r="E67" s="71" t="s">
        <v>110</v>
      </c>
      <c r="F67" s="60">
        <v>1327.2280841462605</v>
      </c>
      <c r="G67" s="114">
        <v>1128</v>
      </c>
      <c r="H67" s="114">
        <v>6100</v>
      </c>
      <c r="I67" s="85">
        <f t="shared" si="0"/>
        <v>5.4078014184397167</v>
      </c>
    </row>
    <row r="68" spans="2:9" x14ac:dyDescent="0.25">
      <c r="B68" s="31"/>
      <c r="C68" s="31"/>
      <c r="D68" s="63" t="s">
        <v>138</v>
      </c>
      <c r="E68" s="71" t="s">
        <v>108</v>
      </c>
      <c r="F68" s="60">
        <v>6636.1404207313026</v>
      </c>
      <c r="G68" s="114">
        <v>5641</v>
      </c>
      <c r="H68" s="114">
        <v>5187.2365999999993</v>
      </c>
      <c r="I68" s="85">
        <f t="shared" si="0"/>
        <v>0.91955975890799491</v>
      </c>
    </row>
    <row r="69" spans="2:9" x14ac:dyDescent="0.25">
      <c r="B69" s="31"/>
      <c r="C69" s="31"/>
      <c r="D69" s="63" t="s">
        <v>139</v>
      </c>
      <c r="E69" s="71" t="s">
        <v>107</v>
      </c>
      <c r="F69" s="60"/>
      <c r="G69" s="114"/>
      <c r="H69" s="114">
        <v>148.69999999999999</v>
      </c>
      <c r="I69" s="85"/>
    </row>
    <row r="70" spans="2:9" x14ac:dyDescent="0.25">
      <c r="B70" s="69"/>
      <c r="C70" s="69" t="s">
        <v>112</v>
      </c>
      <c r="D70" s="74" t="s">
        <v>162</v>
      </c>
      <c r="E70" s="70" t="s">
        <v>163</v>
      </c>
      <c r="F70" s="79">
        <f>F71</f>
        <v>0</v>
      </c>
      <c r="G70" s="113">
        <f>SUM(G71:G74)</f>
        <v>5773</v>
      </c>
      <c r="H70" s="113">
        <f>SUM(H71:H74)</f>
        <v>0</v>
      </c>
      <c r="I70" s="87"/>
    </row>
    <row r="71" spans="2:9" x14ac:dyDescent="0.25">
      <c r="B71" s="31"/>
      <c r="C71" s="31"/>
      <c r="D71" s="63" t="s">
        <v>136</v>
      </c>
      <c r="E71" s="71" t="s">
        <v>25</v>
      </c>
      <c r="F71" s="60"/>
      <c r="G71" s="114">
        <v>4579</v>
      </c>
      <c r="H71" s="114"/>
      <c r="I71" s="85"/>
    </row>
    <row r="72" spans="2:9" x14ac:dyDescent="0.25">
      <c r="B72" s="31"/>
      <c r="C72" s="31"/>
      <c r="D72" s="63" t="s">
        <v>137</v>
      </c>
      <c r="E72" s="71" t="s">
        <v>110</v>
      </c>
      <c r="F72" s="60"/>
      <c r="G72" s="114">
        <v>199</v>
      </c>
      <c r="H72" s="114"/>
      <c r="I72" s="85"/>
    </row>
    <row r="73" spans="2:9" x14ac:dyDescent="0.25">
      <c r="B73" s="31"/>
      <c r="C73" s="31"/>
      <c r="D73" s="63" t="s">
        <v>138</v>
      </c>
      <c r="E73" s="71" t="s">
        <v>108</v>
      </c>
      <c r="F73" s="60"/>
      <c r="G73" s="114">
        <v>995</v>
      </c>
      <c r="H73" s="114"/>
      <c r="I73" s="85"/>
    </row>
    <row r="74" spans="2:9" x14ac:dyDescent="0.25">
      <c r="B74" s="31"/>
      <c r="C74" s="31"/>
      <c r="D74" s="63" t="s">
        <v>139</v>
      </c>
      <c r="E74" s="71" t="s">
        <v>107</v>
      </c>
      <c r="F74" s="60"/>
      <c r="G74" s="114"/>
      <c r="H74" s="114"/>
      <c r="I74" s="85"/>
    </row>
    <row r="75" spans="2:9" x14ac:dyDescent="0.25">
      <c r="B75" s="68"/>
      <c r="C75" s="68" t="s">
        <v>157</v>
      </c>
      <c r="D75" s="76" t="s">
        <v>164</v>
      </c>
      <c r="E75" s="77" t="s">
        <v>165</v>
      </c>
      <c r="F75" s="78">
        <f>F76+F78</f>
        <v>4247.1298692680339</v>
      </c>
      <c r="G75" s="115">
        <f t="shared" ref="G75:H75" si="8">G76+G78</f>
        <v>4247</v>
      </c>
      <c r="H75" s="115">
        <f t="shared" si="8"/>
        <v>1170.81</v>
      </c>
      <c r="I75" s="86">
        <f t="shared" si="0"/>
        <v>0.27567930303743821</v>
      </c>
    </row>
    <row r="76" spans="2:9" x14ac:dyDescent="0.25">
      <c r="B76" s="69"/>
      <c r="C76" s="69" t="s">
        <v>112</v>
      </c>
      <c r="D76" s="74" t="s">
        <v>160</v>
      </c>
      <c r="E76" s="70" t="s">
        <v>161</v>
      </c>
      <c r="F76" s="79">
        <f>F77</f>
        <v>4247.1298692680339</v>
      </c>
      <c r="G76" s="113">
        <f t="shared" ref="G76:H76" si="9">G77</f>
        <v>3398</v>
      </c>
      <c r="H76" s="113">
        <f t="shared" si="9"/>
        <v>1170.81</v>
      </c>
      <c r="I76" s="87">
        <f t="shared" si="0"/>
        <v>0.34455856386109474</v>
      </c>
    </row>
    <row r="77" spans="2:9" x14ac:dyDescent="0.25">
      <c r="B77" s="31"/>
      <c r="C77" s="31"/>
      <c r="D77" s="63" t="s">
        <v>153</v>
      </c>
      <c r="E77" s="71" t="s">
        <v>103</v>
      </c>
      <c r="F77" s="60">
        <v>4247.1298692680339</v>
      </c>
      <c r="G77" s="114">
        <v>3398</v>
      </c>
      <c r="H77" s="114">
        <v>1170.81</v>
      </c>
      <c r="I77" s="85">
        <f t="shared" si="0"/>
        <v>0.34455856386109474</v>
      </c>
    </row>
    <row r="78" spans="2:9" x14ac:dyDescent="0.25">
      <c r="B78" s="69"/>
      <c r="C78" s="69" t="s">
        <v>112</v>
      </c>
      <c r="D78" s="74" t="s">
        <v>162</v>
      </c>
      <c r="E78" s="70" t="s">
        <v>163</v>
      </c>
      <c r="F78" s="79">
        <f>F79</f>
        <v>0</v>
      </c>
      <c r="G78" s="113">
        <f t="shared" ref="G78:H78" si="10">G79</f>
        <v>849</v>
      </c>
      <c r="H78" s="113">
        <f t="shared" si="10"/>
        <v>0</v>
      </c>
      <c r="I78" s="87"/>
    </row>
    <row r="79" spans="2:9" x14ac:dyDescent="0.25">
      <c r="B79" s="31"/>
      <c r="C79" s="31"/>
      <c r="D79" s="63" t="s">
        <v>153</v>
      </c>
      <c r="E79" s="71" t="s">
        <v>103</v>
      </c>
      <c r="F79" s="60"/>
      <c r="G79" s="114">
        <v>849</v>
      </c>
      <c r="H79" s="114"/>
      <c r="I79" s="85"/>
    </row>
    <row r="80" spans="2:9" x14ac:dyDescent="0.25">
      <c r="B80" s="68"/>
      <c r="C80" s="68" t="s">
        <v>157</v>
      </c>
      <c r="D80" s="76" t="s">
        <v>175</v>
      </c>
      <c r="E80" s="77" t="s">
        <v>176</v>
      </c>
      <c r="F80" s="78">
        <f>F81</f>
        <v>0</v>
      </c>
      <c r="G80" s="115">
        <f t="shared" ref="G80:H80" si="11">G81</f>
        <v>95000</v>
      </c>
      <c r="H80" s="115">
        <f t="shared" si="11"/>
        <v>92998.22</v>
      </c>
      <c r="I80" s="86"/>
    </row>
    <row r="81" spans="2:9" x14ac:dyDescent="0.25">
      <c r="B81" s="69"/>
      <c r="C81" s="69" t="s">
        <v>112</v>
      </c>
      <c r="D81" s="74" t="s">
        <v>134</v>
      </c>
      <c r="E81" s="70" t="s">
        <v>161</v>
      </c>
      <c r="F81" s="79">
        <f>F82</f>
        <v>0</v>
      </c>
      <c r="G81" s="113">
        <f t="shared" ref="G81:H81" si="12">G82</f>
        <v>95000</v>
      </c>
      <c r="H81" s="113">
        <f t="shared" si="12"/>
        <v>92998.22</v>
      </c>
      <c r="I81" s="87"/>
    </row>
    <row r="82" spans="2:9" x14ac:dyDescent="0.25">
      <c r="B82" s="31"/>
      <c r="C82" s="31"/>
      <c r="D82" s="63">
        <v>3222</v>
      </c>
      <c r="E82" s="71" t="s">
        <v>103</v>
      </c>
      <c r="F82" s="60"/>
      <c r="G82" s="114">
        <v>95000</v>
      </c>
      <c r="H82" s="114">
        <v>92998.22</v>
      </c>
      <c r="I82" s="85">
        <f t="shared" ref="I82" si="13">H82/G82</f>
        <v>0.97892863157894738</v>
      </c>
    </row>
    <row r="83" spans="2:9" ht="26.25" x14ac:dyDescent="0.25">
      <c r="B83" s="68"/>
      <c r="C83" s="68" t="s">
        <v>157</v>
      </c>
      <c r="D83" s="76" t="s">
        <v>177</v>
      </c>
      <c r="E83" s="77" t="s">
        <v>178</v>
      </c>
      <c r="F83" s="78">
        <f>F84</f>
        <v>0</v>
      </c>
      <c r="G83" s="115">
        <f t="shared" ref="G83:H84" si="14">G84</f>
        <v>976.74</v>
      </c>
      <c r="H83" s="115">
        <f t="shared" si="14"/>
        <v>976.74</v>
      </c>
      <c r="I83" s="86"/>
    </row>
    <row r="84" spans="2:9" x14ac:dyDescent="0.25">
      <c r="B84" s="69"/>
      <c r="C84" s="69" t="s">
        <v>112</v>
      </c>
      <c r="D84" s="74" t="s">
        <v>134</v>
      </c>
      <c r="E84" s="70" t="s">
        <v>161</v>
      </c>
      <c r="F84" s="79">
        <f>F85</f>
        <v>0</v>
      </c>
      <c r="G84" s="113">
        <f t="shared" si="14"/>
        <v>976.74</v>
      </c>
      <c r="H84" s="113">
        <f t="shared" si="14"/>
        <v>976.74</v>
      </c>
      <c r="I84" s="87"/>
    </row>
    <row r="85" spans="2:9" x14ac:dyDescent="0.25">
      <c r="B85" s="31"/>
      <c r="C85" s="31"/>
      <c r="D85" s="102">
        <v>3812</v>
      </c>
      <c r="E85" s="103" t="s">
        <v>173</v>
      </c>
      <c r="F85" s="60"/>
      <c r="G85" s="114">
        <v>976.74</v>
      </c>
      <c r="H85" s="114">
        <v>976.74</v>
      </c>
      <c r="I85" s="85">
        <f t="shared" ref="I85" si="15">H85/G85</f>
        <v>1</v>
      </c>
    </row>
  </sheetData>
  <mergeCells count="4">
    <mergeCell ref="B1:I1"/>
    <mergeCell ref="B3:I3"/>
    <mergeCell ref="B5:E5"/>
    <mergeCell ref="B6:E6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Funk Kla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 Paunović</cp:lastModifiedBy>
  <cp:lastPrinted>2023-07-25T14:51:58Z</cp:lastPrinted>
  <dcterms:created xsi:type="dcterms:W3CDTF">2022-08-12T12:51:27Z</dcterms:created>
  <dcterms:modified xsi:type="dcterms:W3CDTF">2024-06-03T15:18:42Z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IK JLP(R)S.xlsx</vt:lpwstr>
  </property>
</Properties>
</file>